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ZC\2026年\7月\坤禾\新化县农村公路日常养护项目\"/>
    </mc:Choice>
  </mc:AlternateContent>
  <bookViews>
    <workbookView windowWidth="28800" windowHeight="12375" activeTab="2"/>
  </bookViews>
  <sheets>
    <sheet name="新化县2026-2028年农村公路县道养护计划" sheetId="1" r:id="rId1"/>
    <sheet name="新化县2026-2028年农养省道养护计划" sheetId="3" r:id="rId2"/>
    <sheet name="省道县道计划汇总" sheetId="4" r:id="rId3"/>
  </sheets>
  <definedNames>
    <definedName name="_xlnm._FilterDatabase" localSheetId="0" hidden="1">'新化县2026-2028年农村公路县道养护计划'!$A$2:$N$68</definedName>
    <definedName name="_xlnm.Print_Titles" localSheetId="0">'新化县2026-2028年农村公路县道养护计划'!$1:$2</definedName>
    <definedName name="_xlnm.Print_Area" localSheetId="2">省道县道计划汇总!$A$1:$N$9</definedName>
    <definedName name="_xlnm.Print_Titles" localSheetId="1">'新化县2026-2028年农养省道养护计划'!$1:$2</definedName>
    <definedName name="_xlnm.Print_Area" localSheetId="0">'新化县2026-2028年农村公路县道养护计划'!$A$1:$N$68</definedName>
    <definedName name="_xlnm.Print_Area" localSheetId="1">'新化县2026-2028年农养省道养护计划'!$A$1:$N$27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<sst xmlns="http://schemas.openxmlformats.org/spreadsheetml/2006/main" count="573" uniqueCount="242">
  <si>
    <t>新化县2026年农村公路县道常年养护计划审核表</t>
  </si>
  <si>
    <t>序号</t>
  </si>
  <si>
    <t>路线编码</t>
  </si>
  <si>
    <t>路段所在行政区划</t>
  </si>
  <si>
    <t>路线名称</t>
  </si>
  <si>
    <t>起点
桩号</t>
  </si>
  <si>
    <t>终点
桩号</t>
  </si>
  <si>
    <t>路段技术等级</t>
  </si>
  <si>
    <t>路段路面
类型</t>
  </si>
  <si>
    <t>养护里程（Km)</t>
  </si>
  <si>
    <t>管理等级</t>
  </si>
  <si>
    <t>单价（元/年公里）</t>
  </si>
  <si>
    <t>服务期限（月）</t>
  </si>
  <si>
    <t>经费（元）</t>
  </si>
  <si>
    <t>备注</t>
  </si>
  <si>
    <t>合计：63条线路</t>
  </si>
  <si>
    <t>一</t>
  </si>
  <si>
    <t>一类管养线路合计13条</t>
  </si>
  <si>
    <t>X001</t>
  </si>
  <si>
    <t>上渡办</t>
  </si>
  <si>
    <t>资源—资江三桥叉路口</t>
  </si>
  <si>
    <t>四级公路</t>
  </si>
  <si>
    <t>沥青混凝土</t>
  </si>
  <si>
    <t>一类</t>
  </si>
  <si>
    <t>X007</t>
  </si>
  <si>
    <t>圳上镇、大熊山林场、白溪镇</t>
  </si>
  <si>
    <t>圳上株梓—白溪鹅溪大桥</t>
  </si>
  <si>
    <t>三级公路</t>
  </si>
  <si>
    <t>水泥混凝土</t>
  </si>
  <si>
    <t>X009</t>
  </si>
  <si>
    <t>水车镇</t>
  </si>
  <si>
    <t>水车—双林</t>
  </si>
  <si>
    <t>X011</t>
  </si>
  <si>
    <t>田坪镇</t>
  </si>
  <si>
    <t>田坪—白岩</t>
  </si>
  <si>
    <t>X012</t>
  </si>
  <si>
    <t>枫林办、维山乡</t>
  </si>
  <si>
    <t>黄泥坳—维山乡</t>
  </si>
  <si>
    <t>X016</t>
  </si>
  <si>
    <t>白溪镇、油溪乡、游家镇</t>
  </si>
  <si>
    <t>白溪渡口—青山加油站</t>
  </si>
  <si>
    <t>二级公路</t>
  </si>
  <si>
    <t>沥青混凝土、水泥混凝土</t>
  </si>
  <si>
    <t>X017</t>
  </si>
  <si>
    <t>炉观镇、洋溪镇</t>
  </si>
  <si>
    <t>炉观镇—洋溪镇</t>
  </si>
  <si>
    <t>X018</t>
  </si>
  <si>
    <t>槎溪镇</t>
  </si>
  <si>
    <t>槎溪镇—隆回</t>
  </si>
  <si>
    <t>X019</t>
  </si>
  <si>
    <t>上渡办、游家镇</t>
  </si>
  <si>
    <t>G354资江三桥—游家镇</t>
  </si>
  <si>
    <t>X332</t>
  </si>
  <si>
    <t>西河镇、孟公镇</t>
  </si>
  <si>
    <t>西河镇-孟公镇
（大熊山连接线）</t>
  </si>
  <si>
    <t>X013</t>
  </si>
  <si>
    <t>孟公镇、白溪镇</t>
  </si>
  <si>
    <t>白溪大桥-青山加油站（大熊山连接线）</t>
  </si>
  <si>
    <t>Y291</t>
  </si>
  <si>
    <t>温塘镇</t>
  </si>
  <si>
    <t>赵龙村—X041</t>
  </si>
  <si>
    <t>车田江高速进出口连接线</t>
  </si>
  <si>
    <t>X046</t>
  </si>
  <si>
    <t>石冲镇</t>
  </si>
  <si>
    <t>冷水江郭家桥-石冲口</t>
  </si>
  <si>
    <t>二</t>
  </si>
  <si>
    <t>二类管养线路合计50条</t>
  </si>
  <si>
    <t>X006</t>
  </si>
  <si>
    <t>龙潭桥—温塘镇</t>
  </si>
  <si>
    <t>二类</t>
  </si>
  <si>
    <t>X008</t>
  </si>
  <si>
    <t>琅塘镇</t>
  </si>
  <si>
    <t>琅塘镇潭家村—彭家村</t>
  </si>
  <si>
    <t>X010</t>
  </si>
  <si>
    <t>金凤乡</t>
  </si>
  <si>
    <t>滑板村-架桥村</t>
  </si>
  <si>
    <t>X014</t>
  </si>
  <si>
    <t>水车镇三拱桥—东溪桥</t>
  </si>
  <si>
    <t>X015</t>
  </si>
  <si>
    <t>荣华乡</t>
  </si>
  <si>
    <t>荣华乡张家村—横溪</t>
  </si>
  <si>
    <t>X020</t>
  </si>
  <si>
    <t>坐石乡、曹家镇、桑梓镇、上渡办</t>
  </si>
  <si>
    <t>坐石—南台山</t>
  </si>
  <si>
    <t>X021</t>
  </si>
  <si>
    <t>漆树—田坪</t>
  </si>
  <si>
    <t>X023</t>
  </si>
  <si>
    <t>温塘镇、桑梓镇</t>
  </si>
  <si>
    <t>温塘祥星—桑梓坪溪</t>
  </si>
  <si>
    <t>X024</t>
  </si>
  <si>
    <t>西河镇、天门乡</t>
  </si>
  <si>
    <t>鹅塘—天门乡政府</t>
  </si>
  <si>
    <t>XT99</t>
  </si>
  <si>
    <t>桑梓镇</t>
  </si>
  <si>
    <t>桑梓镇—坪溪</t>
  </si>
  <si>
    <t>原X048线</t>
  </si>
  <si>
    <t>X054</t>
  </si>
  <si>
    <t>维山乡</t>
  </si>
  <si>
    <t>四都—三联洞</t>
  </si>
  <si>
    <t>X059</t>
  </si>
  <si>
    <t>水车柳白村—紫鹊界大门</t>
  </si>
  <si>
    <t>X069</t>
  </si>
  <si>
    <t>水车黄龙村—东溪村</t>
  </si>
  <si>
    <t>X070</t>
  </si>
  <si>
    <t>西河镇、炉观镇</t>
  </si>
  <si>
    <t>西河陈家山桥—炉观清水溪村</t>
  </si>
  <si>
    <t>X136</t>
  </si>
  <si>
    <t>滴水-晏家</t>
  </si>
  <si>
    <t>X137</t>
  </si>
  <si>
    <t>温塘邱住村—枫树村</t>
  </si>
  <si>
    <t>X140</t>
  </si>
  <si>
    <t>高坪—团结山</t>
  </si>
  <si>
    <t>X141</t>
  </si>
  <si>
    <t>科头乡、维山乡</t>
  </si>
  <si>
    <t>汝溪-官庄</t>
  </si>
  <si>
    <t>X142</t>
  </si>
  <si>
    <t>炉观镇、古台山</t>
  </si>
  <si>
    <t>云溪—古台山</t>
  </si>
  <si>
    <t>X143</t>
  </si>
  <si>
    <t>奉家镇</t>
  </si>
  <si>
    <t>小桥江桥-月光</t>
  </si>
  <si>
    <t>X144</t>
  </si>
  <si>
    <t>毛家村—奉家镇政府</t>
  </si>
  <si>
    <t>X145</t>
  </si>
  <si>
    <t>白溪镇</t>
  </si>
  <si>
    <t>象塘坝—鹅溪大桥</t>
  </si>
  <si>
    <t>X146</t>
  </si>
  <si>
    <t>洪家塘-接龙</t>
  </si>
  <si>
    <t>X147</t>
  </si>
  <si>
    <t>维山乡—黄古村</t>
  </si>
  <si>
    <t>X148</t>
  </si>
  <si>
    <t>吉庆镇</t>
  </si>
  <si>
    <t>新陇-崇山</t>
  </si>
  <si>
    <t>X149</t>
  </si>
  <si>
    <t>田坪镇、温塘镇</t>
  </si>
  <si>
    <t>月华桥—建军峡谷</t>
  </si>
  <si>
    <t>X151</t>
  </si>
  <si>
    <t>槎溪镇—水车镇黄龙村</t>
  </si>
  <si>
    <t>X152</t>
  </si>
  <si>
    <t>大熊山</t>
  </si>
  <si>
    <t>大熊山大礼工区-木皮界</t>
  </si>
  <si>
    <t>X153</t>
  </si>
  <si>
    <t>游家镇、孟公镇</t>
  </si>
  <si>
    <t>余庆-孟公镇</t>
  </si>
  <si>
    <t>X154</t>
  </si>
  <si>
    <t>洋溪镇、维山乡</t>
  </si>
  <si>
    <t>洋溪镇—四都</t>
  </si>
  <si>
    <t>X156</t>
  </si>
  <si>
    <t>西河镇-炉观镇</t>
  </si>
  <si>
    <t>X157</t>
  </si>
  <si>
    <t>彭关—晏家</t>
  </si>
  <si>
    <t>X158</t>
  </si>
  <si>
    <t>荣华乡、白溪镇</t>
  </si>
  <si>
    <t>永昌桥—过街村</t>
  </si>
  <si>
    <t>X159</t>
  </si>
  <si>
    <t>X163</t>
  </si>
  <si>
    <t>水口桥—水车镇建国村</t>
  </si>
  <si>
    <t>X164</t>
  </si>
  <si>
    <t>芷溪桥—洋溪镇</t>
  </si>
  <si>
    <t>X165</t>
  </si>
  <si>
    <t>天门乡</t>
  </si>
  <si>
    <t>瑶湾村-金凤竹林</t>
  </si>
  <si>
    <t>X166</t>
  </si>
  <si>
    <t>坪溪-西溪桥</t>
  </si>
  <si>
    <t>X167</t>
  </si>
  <si>
    <t>塘井—油溪桥</t>
  </si>
  <si>
    <t>X168</t>
  </si>
  <si>
    <t>曹家镇、桑梓镇</t>
  </si>
  <si>
    <t>双江村-架桥村</t>
  </si>
  <si>
    <t>X169</t>
  </si>
  <si>
    <t>圳上镇</t>
  </si>
  <si>
    <t>冯家村—回龙</t>
  </si>
  <si>
    <t>X170</t>
  </si>
  <si>
    <t>长岭至寨门</t>
  </si>
  <si>
    <t>X171</t>
  </si>
  <si>
    <t>白溪镇、吉庆镇</t>
  </si>
  <si>
    <t>毛屋弯-白溪镇</t>
  </si>
  <si>
    <t>X176</t>
  </si>
  <si>
    <t>鹅溪大桥—石子湾</t>
  </si>
  <si>
    <t>X239</t>
  </si>
  <si>
    <t>石屋-下源</t>
  </si>
  <si>
    <t>X542</t>
  </si>
  <si>
    <t>炉观镇</t>
  </si>
  <si>
    <t>新化县城北-溆浦岗东（芷溪至云溪）</t>
  </si>
  <si>
    <t>X544</t>
  </si>
  <si>
    <t>吉庆镇、圳上镇</t>
  </si>
  <si>
    <t>崇山—龙井村</t>
  </si>
  <si>
    <t>XJ69</t>
  </si>
  <si>
    <t>白毛村-X051</t>
  </si>
  <si>
    <t>新化县2026年农养省道常年养护计划审核表</t>
  </si>
  <si>
    <t>序
号</t>
  </si>
  <si>
    <t>线路
编号</t>
  </si>
  <si>
    <t>线路名称</t>
  </si>
  <si>
    <t>所在乡镇</t>
  </si>
  <si>
    <t>起点桩号</t>
  </si>
  <si>
    <t>终点桩号</t>
  </si>
  <si>
    <t>路段路面类型</t>
  </si>
  <si>
    <t>养护里程
（KM)</t>
  </si>
  <si>
    <t>单价
（元/公里）</t>
  </si>
  <si>
    <t>省道合计22条（段）</t>
  </si>
  <si>
    <t>一类管养线路12（段）</t>
  </si>
  <si>
    <t>S236</t>
  </si>
  <si>
    <t>安化龙塘至零陵区</t>
  </si>
  <si>
    <t>圳上</t>
  </si>
  <si>
    <t>安化龙塘至零陵区（大熊山连接线）</t>
  </si>
  <si>
    <t>白溪圳上</t>
  </si>
  <si>
    <t>白溪油溪曹家</t>
  </si>
  <si>
    <t>S323</t>
  </si>
  <si>
    <t>湘乡翻江-安化渠江</t>
  </si>
  <si>
    <t>温塘田坪</t>
  </si>
  <si>
    <t>吉庆油溪白溪</t>
  </si>
  <si>
    <t>S240</t>
  </si>
  <si>
    <t>新化天门至常宁</t>
  </si>
  <si>
    <t>文田</t>
  </si>
  <si>
    <t>S242</t>
  </si>
  <si>
    <t>新化文田至东安井头圩</t>
  </si>
  <si>
    <t>水车</t>
  </si>
  <si>
    <t>S544</t>
  </si>
  <si>
    <t>新化城北—溆浦岗东</t>
  </si>
  <si>
    <t>炉观</t>
  </si>
  <si>
    <t>文田奉家</t>
  </si>
  <si>
    <t>奉家</t>
  </si>
  <si>
    <t>S547</t>
  </si>
  <si>
    <t>新化科头至新邵迎光</t>
  </si>
  <si>
    <t>维山</t>
  </si>
  <si>
    <t>二类管养线路10（段）</t>
  </si>
  <si>
    <t>湘乡翻江至安化渠江</t>
  </si>
  <si>
    <t>荣华</t>
  </si>
  <si>
    <t>S320</t>
  </si>
  <si>
    <t>新化荣华至凤凰山江</t>
  </si>
  <si>
    <t>荣华琅塘</t>
  </si>
  <si>
    <t>琅塘金凤</t>
  </si>
  <si>
    <t>天门古台山</t>
  </si>
  <si>
    <t>古台山文田</t>
  </si>
  <si>
    <t>文田槎溪</t>
  </si>
  <si>
    <t>新化县2026年农养省道县道常年养护计划审核汇总表</t>
  </si>
  <si>
    <t>养护里程（KM)</t>
  </si>
  <si>
    <t>单价
（元/年公里）</t>
  </si>
  <si>
    <t>服务年限（月）</t>
  </si>
  <si>
    <t>合计：85条线路</t>
  </si>
  <si>
    <t>省道合计;22条（段）</t>
  </si>
  <si>
    <t>县道合计：63条线路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</si>
</sst>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0.00_ "/>
    <numFmt numFmtId="179" formatCode="0_ "/>
    <numFmt numFmtId="180" formatCode="0.000_);[Red]\(0.000\)"/>
    <numFmt numFmtId="181" formatCode="0.0_);[Red]\(0.0\)"/>
    <numFmt numFmtId="182" formatCode="0.00_);[Red]\(0.00\)"/>
    <numFmt numFmtId="183" formatCode="0_);[Red]\(0\)"/>
  </numFmts>
  <fonts count="46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name val="Times New Roman"/>
      <charset val="0"/>
    </font>
    <font>
      <b/>
      <sz val="11"/>
      <name val="Times New Roman"/>
      <charset val="0"/>
    </font>
    <font>
      <sz val="11"/>
      <color theme="1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name val="宋体"/>
      <charset val="0"/>
    </font>
    <font>
      <b/>
      <sz val="11"/>
      <name val="方正书宋_GBK"/>
      <charset val="0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0"/>
    </font>
    <font>
      <sz val="10"/>
      <color theme="1"/>
      <name val="宋体"/>
      <charset val="134"/>
    </font>
    <font>
      <sz val="10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  <scheme val="minor"/>
    </font>
    <font>
      <b/>
      <sz val="20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8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5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10" fontId="13" fillId="0" borderId="0" xfId="0" applyNumberFormat="1" applyFo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82" fontId="16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82" fontId="14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2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2" fillId="0" borderId="0" xfId="0" applyFont="1" applyFill="1" applyAlignment="1">
      <alignment horizontal="center" vertical="center" wrapText="1"/>
    </xf>
    <xf numFmtId="177" fontId="22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176" fontId="23" fillId="0" borderId="0" xfId="0" applyNumberFormat="1" applyFont="1" applyFill="1" applyAlignment="1">
      <alignment horizontal="center" vertical="center"/>
    </xf>
    <xf numFmtId="177" fontId="23" fillId="0" borderId="0" xfId="0" applyNumberFormat="1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 wrapText="1"/>
    </xf>
    <xf numFmtId="177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177" fontId="24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view="pageBreakPreview" zoomScale="85" zoomScaleNormal="100" workbookViewId="0">
      <pane xSplit="3" ySplit="2" topLeftCell="D23" activePane="bottomRight" state="frozen"/>
      <selection/>
      <selection pane="topRight"/>
      <selection pane="bottomLeft"/>
      <selection pane="bottomRight" activeCell="K65" sqref="K65"/>
    </sheetView>
  </sheetViews>
  <sheetFormatPr defaultColWidth="9" defaultRowHeight="13.5"/>
  <cols>
    <col min="1" max="1" width="5.25" style="86" customWidth="1"/>
    <col min="2" max="2" width="9.55833333333333" style="86" customWidth="1"/>
    <col min="3" max="3" width="14.1083333333333" style="87" customWidth="1"/>
    <col min="4" max="4" width="16.025" style="86" customWidth="1"/>
    <col min="5" max="5" width="7.2" style="86" customWidth="1"/>
    <col min="6" max="6" width="7.64166666666667" style="88" customWidth="1"/>
    <col min="7" max="7" width="9.88333333333333" style="88" customWidth="1"/>
    <col min="8" max="8" width="10" style="87" customWidth="1"/>
    <col min="9" max="9" width="10.5833333333333" style="89" customWidth="1"/>
    <col min="10" max="11" width="8" style="90" customWidth="1"/>
    <col min="12" max="12" width="9.125" style="90" customWidth="1"/>
    <col min="13" max="13" width="13.2333333333333" style="91" customWidth="1"/>
    <col min="14" max="14" width="10.5916666666667" style="90" customWidth="1"/>
    <col min="15" max="15" width="9" style="88"/>
    <col min="16" max="16" width="12.625" style="88"/>
    <col min="17" max="16384" width="9" style="88"/>
  </cols>
  <sheetData>
    <row r="1" ht="43" customHeight="1" spans="1:16">
      <c r="B1" s="92" t="s">
        <v>0</v>
      </c>
      <c r="C1" s="93"/>
      <c r="D1" s="92"/>
      <c r="E1" s="92"/>
      <c r="F1" s="92"/>
      <c r="G1" s="92"/>
      <c r="H1" s="93"/>
      <c r="I1" s="94"/>
      <c r="J1" s="92"/>
      <c r="K1" s="92"/>
      <c r="L1" s="92"/>
      <c r="M1" s="95"/>
      <c r="N1" s="92"/>
    </row>
    <row r="2" s="80" customFormat="1" ht="42" customHeight="1" spans="1:16">
      <c r="A2" s="96" t="s">
        <v>1</v>
      </c>
      <c r="B2" s="97" t="s">
        <v>2</v>
      </c>
      <c r="C2" s="97" t="s">
        <v>3</v>
      </c>
      <c r="D2" s="97" t="s">
        <v>4</v>
      </c>
      <c r="E2" s="97" t="s">
        <v>5</v>
      </c>
      <c r="F2" s="97" t="s">
        <v>6</v>
      </c>
      <c r="G2" s="97" t="s">
        <v>7</v>
      </c>
      <c r="H2" s="97" t="s">
        <v>8</v>
      </c>
      <c r="I2" s="98" t="s">
        <v>9</v>
      </c>
      <c r="J2" s="97" t="s">
        <v>10</v>
      </c>
      <c r="K2" s="97" t="s">
        <v>11</v>
      </c>
      <c r="L2" s="97" t="s">
        <v>12</v>
      </c>
      <c r="M2" s="99" t="s">
        <v>13</v>
      </c>
      <c r="N2" s="97" t="s">
        <v>14</v>
      </c>
    </row>
    <row r="3" s="80" customFormat="1" ht="27" customHeight="1" spans="1:16">
      <c r="A3" s="68"/>
      <c r="B3" s="97" t="s">
        <v>15</v>
      </c>
      <c r="C3" s="97"/>
      <c r="D3" s="100"/>
      <c r="E3" s="101"/>
      <c r="F3" s="101"/>
      <c r="G3" s="101"/>
      <c r="H3" s="101"/>
      <c r="I3" s="98">
        <f>+I4+I18</f>
        <v>809.991</v>
      </c>
      <c r="J3" s="97"/>
      <c r="K3" s="97"/>
      <c r="L3" s="97"/>
      <c r="M3" s="99">
        <f>+M4+M18</f>
        <v>2948872.5233</v>
      </c>
      <c r="N3" s="97"/>
    </row>
    <row r="4" s="80" customFormat="1" ht="27" customHeight="1" spans="1:16">
      <c r="A4" s="68" t="s">
        <v>16</v>
      </c>
      <c r="B4" s="102" t="s">
        <v>17</v>
      </c>
      <c r="C4" s="103"/>
      <c r="D4" s="68"/>
      <c r="E4" s="68"/>
      <c r="F4" s="68"/>
      <c r="G4" s="68"/>
      <c r="H4" s="104"/>
      <c r="I4" s="98">
        <f>SUM(I5:I17)</f>
        <v>156.28</v>
      </c>
      <c r="J4" s="97"/>
      <c r="K4" s="97"/>
      <c r="L4" s="97"/>
      <c r="M4" s="99">
        <f>SUM(M5:M17)</f>
        <v>1002796.66666667</v>
      </c>
      <c r="N4" s="97"/>
    </row>
    <row r="5" s="80" customFormat="1" ht="27" customHeight="1" spans="1:16">
      <c r="A5" s="105">
        <v>1</v>
      </c>
      <c r="B5" s="68" t="s">
        <v>18</v>
      </c>
      <c r="C5" s="104" t="s">
        <v>19</v>
      </c>
      <c r="D5" s="104" t="s">
        <v>20</v>
      </c>
      <c r="E5" s="68">
        <v>0</v>
      </c>
      <c r="F5" s="68">
        <v>2.666</v>
      </c>
      <c r="G5" s="68" t="s">
        <v>21</v>
      </c>
      <c r="H5" s="104" t="s">
        <v>22</v>
      </c>
      <c r="I5" s="106">
        <f t="shared" ref="I5:I15" si="0">F5-E5</f>
        <v>2.666</v>
      </c>
      <c r="J5" s="104" t="s">
        <v>23</v>
      </c>
      <c r="K5" s="105">
        <f>7000</f>
        <v>7000</v>
      </c>
      <c r="L5" s="105">
        <v>11</v>
      </c>
      <c r="M5" s="107">
        <f>+I5*K5*(1/12*L5)</f>
        <v>17106.8333333333</v>
      </c>
      <c r="N5" s="105"/>
      <c r="P5" s="80">
        <f>11/12</f>
        <v>0.916666666666667</v>
      </c>
    </row>
    <row r="6" s="80" customFormat="1" ht="27" customHeight="1" spans="1:16">
      <c r="A6" s="105">
        <v>2</v>
      </c>
      <c r="B6" s="68" t="s">
        <v>24</v>
      </c>
      <c r="C6" s="104" t="s">
        <v>25</v>
      </c>
      <c r="D6" s="104" t="s">
        <v>26</v>
      </c>
      <c r="E6" s="68">
        <v>0</v>
      </c>
      <c r="F6" s="68">
        <v>6</v>
      </c>
      <c r="G6" s="68" t="s">
        <v>27</v>
      </c>
      <c r="H6" s="104" t="s">
        <v>28</v>
      </c>
      <c r="I6" s="106">
        <f t="shared" si="0"/>
        <v>6</v>
      </c>
      <c r="J6" s="104" t="s">
        <v>23</v>
      </c>
      <c r="K6" s="105">
        <f t="shared" ref="K6:K17" si="1">+K5</f>
        <v>7000</v>
      </c>
      <c r="L6" s="105">
        <f>+L5</f>
        <v>11</v>
      </c>
      <c r="M6" s="107">
        <f t="shared" ref="M5:M17" si="2">+I6*K6*(1/12*L6)</f>
        <v>38500</v>
      </c>
      <c r="N6" s="105"/>
    </row>
    <row r="7" s="80" customFormat="1" ht="27" customHeight="1" spans="1:16">
      <c r="A7" s="105">
        <v>3</v>
      </c>
      <c r="B7" s="68" t="s">
        <v>29</v>
      </c>
      <c r="C7" s="104" t="s">
        <v>30</v>
      </c>
      <c r="D7" s="104" t="s">
        <v>31</v>
      </c>
      <c r="E7" s="68">
        <v>0</v>
      </c>
      <c r="F7" s="68">
        <v>19.369</v>
      </c>
      <c r="G7" s="68" t="s">
        <v>27</v>
      </c>
      <c r="H7" s="104" t="s">
        <v>28</v>
      </c>
      <c r="I7" s="106">
        <f t="shared" si="0"/>
        <v>19.369</v>
      </c>
      <c r="J7" s="104" t="s">
        <v>23</v>
      </c>
      <c r="K7" s="105">
        <f t="shared" si="1"/>
        <v>7000</v>
      </c>
      <c r="L7" s="105">
        <f t="shared" ref="L6:L17" si="3">+L6</f>
        <v>11</v>
      </c>
      <c r="M7" s="107">
        <f t="shared" si="2"/>
        <v>124284.416666667</v>
      </c>
      <c r="N7" s="105"/>
    </row>
    <row r="8" s="81" customFormat="1" ht="27" customHeight="1" spans="1:16">
      <c r="A8" s="105">
        <v>4</v>
      </c>
      <c r="B8" s="104" t="s">
        <v>32</v>
      </c>
      <c r="C8" s="104" t="s">
        <v>33</v>
      </c>
      <c r="D8" s="104" t="s">
        <v>34</v>
      </c>
      <c r="E8" s="68">
        <v>14.864</v>
      </c>
      <c r="F8" s="68">
        <v>20.49</v>
      </c>
      <c r="G8" s="68" t="s">
        <v>21</v>
      </c>
      <c r="H8" s="104" t="s">
        <v>28</v>
      </c>
      <c r="I8" s="106">
        <f t="shared" si="0"/>
        <v>5.626</v>
      </c>
      <c r="J8" s="104" t="s">
        <v>23</v>
      </c>
      <c r="K8" s="105">
        <f t="shared" si="1"/>
        <v>7000</v>
      </c>
      <c r="L8" s="105">
        <f t="shared" si="3"/>
        <v>11</v>
      </c>
      <c r="M8" s="107">
        <f t="shared" si="2"/>
        <v>36100.1666666667</v>
      </c>
      <c r="N8" s="105"/>
    </row>
    <row r="9" s="80" customFormat="1" ht="27" customHeight="1" spans="1:16">
      <c r="A9" s="105">
        <v>5</v>
      </c>
      <c r="B9" s="68" t="s">
        <v>35</v>
      </c>
      <c r="C9" s="105" t="s">
        <v>36</v>
      </c>
      <c r="D9" s="104" t="s">
        <v>37</v>
      </c>
      <c r="E9" s="68">
        <v>0</v>
      </c>
      <c r="F9" s="68">
        <v>11.262</v>
      </c>
      <c r="G9" s="68" t="s">
        <v>27</v>
      </c>
      <c r="H9" s="104" t="s">
        <v>28</v>
      </c>
      <c r="I9" s="106">
        <f t="shared" si="0"/>
        <v>11.262</v>
      </c>
      <c r="J9" s="104" t="s">
        <v>23</v>
      </c>
      <c r="K9" s="105">
        <f t="shared" si="1"/>
        <v>7000</v>
      </c>
      <c r="L9" s="105">
        <f t="shared" si="3"/>
        <v>11</v>
      </c>
      <c r="M9" s="107">
        <f t="shared" si="2"/>
        <v>72264.5</v>
      </c>
      <c r="N9" s="105"/>
    </row>
    <row r="10" s="80" customFormat="1" ht="27" customHeight="1" spans="1:16">
      <c r="A10" s="105">
        <v>6</v>
      </c>
      <c r="B10" s="68" t="s">
        <v>38</v>
      </c>
      <c r="C10" s="104" t="s">
        <v>39</v>
      </c>
      <c r="D10" s="104" t="s">
        <v>40</v>
      </c>
      <c r="E10" s="68">
        <v>0</v>
      </c>
      <c r="F10" s="68">
        <v>35.833</v>
      </c>
      <c r="G10" s="68" t="s">
        <v>41</v>
      </c>
      <c r="H10" s="104" t="s">
        <v>42</v>
      </c>
      <c r="I10" s="106">
        <f t="shared" si="0"/>
        <v>35.833</v>
      </c>
      <c r="J10" s="104" t="s">
        <v>23</v>
      </c>
      <c r="K10" s="105">
        <f t="shared" si="1"/>
        <v>7000</v>
      </c>
      <c r="L10" s="105">
        <f t="shared" si="3"/>
        <v>11</v>
      </c>
      <c r="M10" s="107">
        <f t="shared" si="2"/>
        <v>229928.416666667</v>
      </c>
      <c r="N10" s="105"/>
    </row>
    <row r="11" s="80" customFormat="1" ht="27" customHeight="1" spans="1:16">
      <c r="A11" s="105">
        <v>7</v>
      </c>
      <c r="B11" s="68" t="s">
        <v>43</v>
      </c>
      <c r="C11" s="104" t="s">
        <v>44</v>
      </c>
      <c r="D11" s="104" t="s">
        <v>45</v>
      </c>
      <c r="E11" s="68">
        <v>0</v>
      </c>
      <c r="F11" s="68">
        <v>11.303</v>
      </c>
      <c r="G11" s="68" t="s">
        <v>21</v>
      </c>
      <c r="H11" s="104" t="s">
        <v>28</v>
      </c>
      <c r="I11" s="106">
        <f t="shared" si="0"/>
        <v>11.303</v>
      </c>
      <c r="J11" s="104" t="s">
        <v>23</v>
      </c>
      <c r="K11" s="105">
        <f t="shared" si="1"/>
        <v>7000</v>
      </c>
      <c r="L11" s="105">
        <f t="shared" si="3"/>
        <v>11</v>
      </c>
      <c r="M11" s="107">
        <f t="shared" si="2"/>
        <v>72527.5833333333</v>
      </c>
      <c r="N11" s="105"/>
    </row>
    <row r="12" s="80" customFormat="1" ht="27" customHeight="1" spans="1:16">
      <c r="A12" s="105">
        <v>8</v>
      </c>
      <c r="B12" s="68" t="s">
        <v>46</v>
      </c>
      <c r="C12" s="104" t="s">
        <v>47</v>
      </c>
      <c r="D12" s="104" t="s">
        <v>48</v>
      </c>
      <c r="E12" s="68">
        <v>0</v>
      </c>
      <c r="F12" s="68">
        <v>10.225</v>
      </c>
      <c r="G12" s="68" t="s">
        <v>21</v>
      </c>
      <c r="H12" s="104" t="s">
        <v>28</v>
      </c>
      <c r="I12" s="106">
        <f t="shared" si="0"/>
        <v>10.225</v>
      </c>
      <c r="J12" s="104" t="s">
        <v>23</v>
      </c>
      <c r="K12" s="105">
        <f t="shared" si="1"/>
        <v>7000</v>
      </c>
      <c r="L12" s="105">
        <f t="shared" si="3"/>
        <v>11</v>
      </c>
      <c r="M12" s="107">
        <f t="shared" si="2"/>
        <v>65610.4166666667</v>
      </c>
      <c r="N12" s="105"/>
    </row>
    <row r="13" s="82" customFormat="1" ht="27" customHeight="1" spans="1:16">
      <c r="A13" s="105">
        <v>9</v>
      </c>
      <c r="B13" s="105" t="s">
        <v>49</v>
      </c>
      <c r="C13" s="105" t="s">
        <v>50</v>
      </c>
      <c r="D13" s="105" t="s">
        <v>51</v>
      </c>
      <c r="E13" s="105">
        <v>0</v>
      </c>
      <c r="F13" s="105">
        <v>5.516</v>
      </c>
      <c r="G13" s="68" t="s">
        <v>21</v>
      </c>
      <c r="H13" s="104" t="s">
        <v>22</v>
      </c>
      <c r="I13" s="106">
        <f t="shared" si="0"/>
        <v>5.516</v>
      </c>
      <c r="J13" s="104" t="s">
        <v>23</v>
      </c>
      <c r="K13" s="105">
        <f t="shared" si="1"/>
        <v>7000</v>
      </c>
      <c r="L13" s="105">
        <f t="shared" si="3"/>
        <v>11</v>
      </c>
      <c r="M13" s="107">
        <f t="shared" si="2"/>
        <v>35394.3333333333</v>
      </c>
      <c r="N13" s="105"/>
    </row>
    <row r="14" s="81" customFormat="1" ht="27" customHeight="1" spans="1:16">
      <c r="A14" s="105">
        <v>10</v>
      </c>
      <c r="B14" s="104" t="s">
        <v>52</v>
      </c>
      <c r="C14" s="104" t="s">
        <v>53</v>
      </c>
      <c r="D14" s="104" t="s">
        <v>54</v>
      </c>
      <c r="E14" s="68">
        <v>0</v>
      </c>
      <c r="F14" s="106">
        <v>15.11</v>
      </c>
      <c r="G14" s="68" t="s">
        <v>41</v>
      </c>
      <c r="H14" s="104" t="s">
        <v>22</v>
      </c>
      <c r="I14" s="106">
        <f t="shared" si="0"/>
        <v>15.11</v>
      </c>
      <c r="J14" s="104" t="s">
        <v>23</v>
      </c>
      <c r="K14" s="105">
        <f t="shared" si="1"/>
        <v>7000</v>
      </c>
      <c r="L14" s="105">
        <f t="shared" si="3"/>
        <v>11</v>
      </c>
      <c r="M14" s="107">
        <f t="shared" si="2"/>
        <v>96955.8333333333</v>
      </c>
      <c r="N14" s="104"/>
    </row>
    <row r="15" s="83" customFormat="1" ht="27" customHeight="1" spans="1:16">
      <c r="A15" s="105">
        <v>11</v>
      </c>
      <c r="B15" s="105" t="s">
        <v>55</v>
      </c>
      <c r="C15" s="105" t="s">
        <v>56</v>
      </c>
      <c r="D15" s="105" t="s">
        <v>57</v>
      </c>
      <c r="E15" s="108">
        <v>0</v>
      </c>
      <c r="F15" s="109">
        <v>18.27</v>
      </c>
      <c r="G15" s="68" t="s">
        <v>41</v>
      </c>
      <c r="H15" s="104" t="s">
        <v>22</v>
      </c>
      <c r="I15" s="106">
        <v>18.27</v>
      </c>
      <c r="J15" s="105" t="s">
        <v>23</v>
      </c>
      <c r="K15" s="105">
        <f t="shared" si="1"/>
        <v>7000</v>
      </c>
      <c r="L15" s="105">
        <f t="shared" si="3"/>
        <v>11</v>
      </c>
      <c r="M15" s="107">
        <f t="shared" si="2"/>
        <v>117232.5</v>
      </c>
      <c r="N15" s="105"/>
    </row>
    <row r="16" s="83" customFormat="1" ht="27" customHeight="1" spans="1:16">
      <c r="A16" s="105">
        <v>12</v>
      </c>
      <c r="B16" s="105" t="s">
        <v>58</v>
      </c>
      <c r="C16" s="105" t="s">
        <v>59</v>
      </c>
      <c r="D16" s="105" t="s">
        <v>60</v>
      </c>
      <c r="E16" s="108">
        <v>0</v>
      </c>
      <c r="F16" s="108">
        <v>2.823</v>
      </c>
      <c r="G16" s="108" t="s">
        <v>21</v>
      </c>
      <c r="H16" s="105" t="s">
        <v>22</v>
      </c>
      <c r="I16" s="106">
        <v>2.823</v>
      </c>
      <c r="J16" s="105" t="s">
        <v>23</v>
      </c>
      <c r="K16" s="105">
        <f t="shared" si="1"/>
        <v>7000</v>
      </c>
      <c r="L16" s="105">
        <f t="shared" si="3"/>
        <v>11</v>
      </c>
      <c r="M16" s="107">
        <f t="shared" si="2"/>
        <v>18114.25</v>
      </c>
      <c r="N16" s="105" t="s">
        <v>61</v>
      </c>
    </row>
    <row r="17" s="80" customFormat="1" ht="27" customHeight="1" spans="1:14">
      <c r="A17" s="105">
        <v>13</v>
      </c>
      <c r="B17" s="104" t="s">
        <v>62</v>
      </c>
      <c r="C17" s="110" t="s">
        <v>63</v>
      </c>
      <c r="D17" s="104" t="s">
        <v>64</v>
      </c>
      <c r="E17" s="104">
        <v>0</v>
      </c>
      <c r="F17" s="104">
        <v>12.277</v>
      </c>
      <c r="G17" s="104" t="s">
        <v>27</v>
      </c>
      <c r="H17" s="105" t="s">
        <v>22</v>
      </c>
      <c r="I17" s="111">
        <v>12.277</v>
      </c>
      <c r="J17" s="105" t="s">
        <v>23</v>
      </c>
      <c r="K17" s="105">
        <f t="shared" si="1"/>
        <v>7000</v>
      </c>
      <c r="L17" s="105">
        <f t="shared" si="3"/>
        <v>11</v>
      </c>
      <c r="M17" s="107">
        <f t="shared" si="2"/>
        <v>78777.4166666667</v>
      </c>
      <c r="N17" s="112"/>
    </row>
    <row r="18" s="80" customFormat="1" ht="27" customHeight="1" spans="1:14">
      <c r="A18" s="68" t="s">
        <v>65</v>
      </c>
      <c r="B18" s="113" t="s">
        <v>66</v>
      </c>
      <c r="C18" s="114"/>
      <c r="D18" s="112"/>
      <c r="E18" s="112"/>
      <c r="F18" s="112"/>
      <c r="G18" s="112"/>
      <c r="H18" s="112"/>
      <c r="I18" s="115">
        <f>SUM(I19:I68)</f>
        <v>653.711</v>
      </c>
      <c r="J18" s="112"/>
      <c r="K18" s="112"/>
      <c r="L18" s="112"/>
      <c r="M18" s="116">
        <f>SUM(M19:M68)</f>
        <v>1946075.85663333</v>
      </c>
      <c r="N18" s="112"/>
    </row>
    <row r="19" s="80" customFormat="1" ht="27" customHeight="1" spans="1:14">
      <c r="A19" s="68">
        <v>1</v>
      </c>
      <c r="B19" s="68" t="s">
        <v>67</v>
      </c>
      <c r="C19" s="104" t="s">
        <v>59</v>
      </c>
      <c r="D19" s="104" t="s">
        <v>68</v>
      </c>
      <c r="E19" s="68">
        <v>0</v>
      </c>
      <c r="F19" s="68">
        <v>9.794</v>
      </c>
      <c r="G19" s="68" t="s">
        <v>21</v>
      </c>
      <c r="H19" s="104" t="s">
        <v>28</v>
      </c>
      <c r="I19" s="106">
        <f t="shared" ref="I19:I30" si="4">F19-E19</f>
        <v>9.794</v>
      </c>
      <c r="J19" s="104" t="s">
        <v>69</v>
      </c>
      <c r="K19" s="104">
        <v>3247.6</v>
      </c>
      <c r="L19" s="105">
        <v>11</v>
      </c>
      <c r="M19" s="107">
        <f t="shared" ref="M19:M68" si="5">+I19*K19*(1/12*L19)</f>
        <v>29156.4115333333</v>
      </c>
      <c r="N19" s="105"/>
    </row>
    <row r="20" s="80" customFormat="1" ht="27" customHeight="1" spans="1:14">
      <c r="A20" s="68">
        <v>2</v>
      </c>
      <c r="B20" s="68" t="s">
        <v>24</v>
      </c>
      <c r="C20" s="104" t="s">
        <v>25</v>
      </c>
      <c r="D20" s="104" t="s">
        <v>26</v>
      </c>
      <c r="E20" s="68">
        <v>6</v>
      </c>
      <c r="F20" s="68">
        <v>20.314</v>
      </c>
      <c r="G20" s="68" t="s">
        <v>27</v>
      </c>
      <c r="H20" s="104" t="s">
        <v>28</v>
      </c>
      <c r="I20" s="106">
        <f t="shared" si="4"/>
        <v>14.314</v>
      </c>
      <c r="J20" s="104" t="s">
        <v>69</v>
      </c>
      <c r="K20" s="104">
        <f t="shared" ref="K20:K68" si="6">+K19</f>
        <v>3247.6</v>
      </c>
      <c r="L20" s="105">
        <f t="shared" ref="L20:L68" si="7">+L19</f>
        <v>11</v>
      </c>
      <c r="M20" s="107">
        <f t="shared" si="5"/>
        <v>42612.3008666667</v>
      </c>
      <c r="N20" s="105"/>
    </row>
    <row r="21" s="80" customFormat="1" ht="27" customHeight="1" spans="1:14">
      <c r="A21" s="68">
        <v>3</v>
      </c>
      <c r="B21" s="68" t="s">
        <v>70</v>
      </c>
      <c r="C21" s="104" t="s">
        <v>71</v>
      </c>
      <c r="D21" s="104" t="s">
        <v>72</v>
      </c>
      <c r="E21" s="68">
        <v>0</v>
      </c>
      <c r="F21" s="68">
        <v>16.379</v>
      </c>
      <c r="G21" s="68" t="s">
        <v>21</v>
      </c>
      <c r="H21" s="104" t="s">
        <v>28</v>
      </c>
      <c r="I21" s="106">
        <f t="shared" si="4"/>
        <v>16.379</v>
      </c>
      <c r="J21" s="104" t="s">
        <v>69</v>
      </c>
      <c r="K21" s="104">
        <f t="shared" si="6"/>
        <v>3247.6</v>
      </c>
      <c r="L21" s="105">
        <f t="shared" si="7"/>
        <v>11</v>
      </c>
      <c r="M21" s="107">
        <f t="shared" si="5"/>
        <v>48759.7370333333</v>
      </c>
      <c r="N21" s="105"/>
    </row>
    <row r="22" s="80" customFormat="1" ht="27" customHeight="1" spans="1:14">
      <c r="A22" s="68">
        <v>4</v>
      </c>
      <c r="B22" s="68" t="s">
        <v>73</v>
      </c>
      <c r="C22" s="104" t="s">
        <v>74</v>
      </c>
      <c r="D22" s="104" t="s">
        <v>75</v>
      </c>
      <c r="E22" s="68">
        <v>0</v>
      </c>
      <c r="F22" s="68">
        <v>5.503</v>
      </c>
      <c r="G22" s="68" t="s">
        <v>21</v>
      </c>
      <c r="H22" s="104" t="s">
        <v>28</v>
      </c>
      <c r="I22" s="106">
        <f t="shared" si="4"/>
        <v>5.503</v>
      </c>
      <c r="J22" s="104" t="s">
        <v>69</v>
      </c>
      <c r="K22" s="104">
        <f t="shared" si="6"/>
        <v>3247.6</v>
      </c>
      <c r="L22" s="105">
        <f t="shared" si="7"/>
        <v>11</v>
      </c>
      <c r="M22" s="107">
        <f t="shared" si="5"/>
        <v>16382.2475666667</v>
      </c>
      <c r="N22" s="105"/>
    </row>
    <row r="23" s="80" customFormat="1" ht="27" customHeight="1" spans="1:14">
      <c r="A23" s="68">
        <v>5</v>
      </c>
      <c r="B23" s="68" t="s">
        <v>32</v>
      </c>
      <c r="C23" s="104" t="s">
        <v>33</v>
      </c>
      <c r="D23" s="104" t="s">
        <v>34</v>
      </c>
      <c r="E23" s="68">
        <v>0</v>
      </c>
      <c r="F23" s="68">
        <v>14.864</v>
      </c>
      <c r="G23" s="68" t="s">
        <v>21</v>
      </c>
      <c r="H23" s="104" t="s">
        <v>28</v>
      </c>
      <c r="I23" s="106">
        <f t="shared" si="4"/>
        <v>14.864</v>
      </c>
      <c r="J23" s="104" t="s">
        <v>69</v>
      </c>
      <c r="K23" s="104">
        <f t="shared" si="6"/>
        <v>3247.6</v>
      </c>
      <c r="L23" s="105">
        <f t="shared" si="7"/>
        <v>11</v>
      </c>
      <c r="M23" s="107">
        <f t="shared" si="5"/>
        <v>44249.6325333333</v>
      </c>
      <c r="N23" s="105"/>
    </row>
    <row r="24" s="84" customFormat="1" ht="27" customHeight="1" spans="1:14">
      <c r="A24" s="68">
        <v>6</v>
      </c>
      <c r="B24" s="108" t="s">
        <v>76</v>
      </c>
      <c r="C24" s="105" t="s">
        <v>30</v>
      </c>
      <c r="D24" s="105" t="s">
        <v>77</v>
      </c>
      <c r="E24" s="108">
        <v>0</v>
      </c>
      <c r="F24" s="108">
        <v>4.122</v>
      </c>
      <c r="G24" s="108" t="s">
        <v>21</v>
      </c>
      <c r="H24" s="105" t="s">
        <v>28</v>
      </c>
      <c r="I24" s="109">
        <f t="shared" si="4"/>
        <v>4.122</v>
      </c>
      <c r="J24" s="105" t="s">
        <v>69</v>
      </c>
      <c r="K24" s="104">
        <f t="shared" si="6"/>
        <v>3247.6</v>
      </c>
      <c r="L24" s="105">
        <f t="shared" si="7"/>
        <v>11</v>
      </c>
      <c r="M24" s="107">
        <f t="shared" si="5"/>
        <v>12271.0566</v>
      </c>
      <c r="N24" s="105"/>
    </row>
    <row r="25" s="80" customFormat="1" ht="27" customHeight="1" spans="1:14">
      <c r="A25" s="68">
        <v>7</v>
      </c>
      <c r="B25" s="68" t="s">
        <v>78</v>
      </c>
      <c r="C25" s="104" t="s">
        <v>79</v>
      </c>
      <c r="D25" s="104" t="s">
        <v>80</v>
      </c>
      <c r="E25" s="68">
        <v>0</v>
      </c>
      <c r="F25" s="68">
        <v>6.306</v>
      </c>
      <c r="G25" s="68" t="s">
        <v>21</v>
      </c>
      <c r="H25" s="104" t="s">
        <v>28</v>
      </c>
      <c r="I25" s="106">
        <f t="shared" si="4"/>
        <v>6.306</v>
      </c>
      <c r="J25" s="104" t="s">
        <v>69</v>
      </c>
      <c r="K25" s="104">
        <f t="shared" si="6"/>
        <v>3247.6</v>
      </c>
      <c r="L25" s="105">
        <f t="shared" si="7"/>
        <v>11</v>
      </c>
      <c r="M25" s="107">
        <f t="shared" si="5"/>
        <v>18772.7518</v>
      </c>
      <c r="N25" s="105"/>
    </row>
    <row r="26" s="80" customFormat="1" ht="42" customHeight="1" spans="1:14">
      <c r="A26" s="68">
        <v>8</v>
      </c>
      <c r="B26" s="68" t="s">
        <v>81</v>
      </c>
      <c r="C26" s="104" t="s">
        <v>82</v>
      </c>
      <c r="D26" s="104" t="s">
        <v>83</v>
      </c>
      <c r="E26" s="68">
        <v>0</v>
      </c>
      <c r="F26" s="68">
        <v>29.836</v>
      </c>
      <c r="G26" s="68" t="s">
        <v>21</v>
      </c>
      <c r="H26" s="104" t="s">
        <v>28</v>
      </c>
      <c r="I26" s="106">
        <f t="shared" si="4"/>
        <v>29.836</v>
      </c>
      <c r="J26" s="104" t="s">
        <v>69</v>
      </c>
      <c r="K26" s="104">
        <f t="shared" si="6"/>
        <v>3247.6</v>
      </c>
      <c r="L26" s="105">
        <f t="shared" si="7"/>
        <v>11</v>
      </c>
      <c r="M26" s="107">
        <f t="shared" si="5"/>
        <v>88820.7774666667</v>
      </c>
      <c r="N26" s="105"/>
    </row>
    <row r="27" s="80" customFormat="1" ht="27" customHeight="1" spans="1:14">
      <c r="A27" s="68">
        <v>9</v>
      </c>
      <c r="B27" s="68" t="s">
        <v>84</v>
      </c>
      <c r="C27" s="104" t="s">
        <v>33</v>
      </c>
      <c r="D27" s="104" t="s">
        <v>85</v>
      </c>
      <c r="E27" s="68">
        <v>0</v>
      </c>
      <c r="F27" s="68">
        <v>4.892</v>
      </c>
      <c r="G27" s="68" t="s">
        <v>21</v>
      </c>
      <c r="H27" s="104" t="s">
        <v>28</v>
      </c>
      <c r="I27" s="106">
        <f t="shared" si="4"/>
        <v>4.892</v>
      </c>
      <c r="J27" s="104" t="s">
        <v>69</v>
      </c>
      <c r="K27" s="104">
        <f t="shared" si="6"/>
        <v>3247.6</v>
      </c>
      <c r="L27" s="105">
        <f t="shared" si="7"/>
        <v>11</v>
      </c>
      <c r="M27" s="107">
        <f t="shared" si="5"/>
        <v>14563.3209333333</v>
      </c>
      <c r="N27" s="105"/>
    </row>
    <row r="28" s="80" customFormat="1" ht="27" customHeight="1" spans="1:14">
      <c r="A28" s="68">
        <v>10</v>
      </c>
      <c r="B28" s="68" t="s">
        <v>86</v>
      </c>
      <c r="C28" s="104" t="s">
        <v>87</v>
      </c>
      <c r="D28" s="104" t="s">
        <v>88</v>
      </c>
      <c r="E28" s="68">
        <v>0</v>
      </c>
      <c r="F28" s="68">
        <v>20.316</v>
      </c>
      <c r="G28" s="68" t="s">
        <v>21</v>
      </c>
      <c r="H28" s="104" t="s">
        <v>22</v>
      </c>
      <c r="I28" s="106">
        <f t="shared" si="4"/>
        <v>20.316</v>
      </c>
      <c r="J28" s="104" t="s">
        <v>69</v>
      </c>
      <c r="K28" s="104">
        <f t="shared" si="6"/>
        <v>3247.6</v>
      </c>
      <c r="L28" s="105">
        <f t="shared" si="7"/>
        <v>11</v>
      </c>
      <c r="M28" s="107">
        <f t="shared" si="5"/>
        <v>60480.0548</v>
      </c>
      <c r="N28" s="105"/>
    </row>
    <row r="29" s="80" customFormat="1" ht="27" customHeight="1" spans="1:14">
      <c r="A29" s="68">
        <v>11</v>
      </c>
      <c r="B29" s="68" t="s">
        <v>89</v>
      </c>
      <c r="C29" s="68" t="s">
        <v>90</v>
      </c>
      <c r="D29" s="68" t="s">
        <v>91</v>
      </c>
      <c r="E29" s="68">
        <v>0</v>
      </c>
      <c r="F29" s="68">
        <v>24.962</v>
      </c>
      <c r="G29" s="68" t="s">
        <v>21</v>
      </c>
      <c r="H29" s="68" t="s">
        <v>28</v>
      </c>
      <c r="I29" s="106">
        <f t="shared" si="4"/>
        <v>24.962</v>
      </c>
      <c r="J29" s="68" t="s">
        <v>69</v>
      </c>
      <c r="K29" s="104">
        <f t="shared" si="6"/>
        <v>3247.6</v>
      </c>
      <c r="L29" s="105">
        <f t="shared" si="7"/>
        <v>11</v>
      </c>
      <c r="M29" s="107">
        <f t="shared" si="5"/>
        <v>74311.0419333333</v>
      </c>
      <c r="N29" s="68"/>
    </row>
    <row r="30" s="80" customFormat="1" ht="27" customHeight="1" spans="1:14">
      <c r="A30" s="68">
        <v>12</v>
      </c>
      <c r="B30" s="68" t="s">
        <v>92</v>
      </c>
      <c r="C30" s="68" t="s">
        <v>93</v>
      </c>
      <c r="D30" s="68" t="s">
        <v>94</v>
      </c>
      <c r="E30" s="68">
        <v>0</v>
      </c>
      <c r="F30" s="68">
        <v>7.202</v>
      </c>
      <c r="G30" s="68" t="s">
        <v>21</v>
      </c>
      <c r="H30" s="68" t="s">
        <v>22</v>
      </c>
      <c r="I30" s="106">
        <f t="shared" si="4"/>
        <v>7.202</v>
      </c>
      <c r="J30" s="68" t="s">
        <v>69</v>
      </c>
      <c r="K30" s="104">
        <f t="shared" si="6"/>
        <v>3247.6</v>
      </c>
      <c r="L30" s="105">
        <f t="shared" si="7"/>
        <v>11</v>
      </c>
      <c r="M30" s="107">
        <f t="shared" si="5"/>
        <v>21440.1139333333</v>
      </c>
      <c r="N30" s="68" t="s">
        <v>95</v>
      </c>
    </row>
    <row r="31" s="80" customFormat="1" ht="27" customHeight="1" spans="1:14">
      <c r="A31" s="68">
        <v>13</v>
      </c>
      <c r="B31" s="68" t="s">
        <v>96</v>
      </c>
      <c r="C31" s="104" t="s">
        <v>97</v>
      </c>
      <c r="D31" s="104" t="s">
        <v>98</v>
      </c>
      <c r="E31" s="68">
        <v>0</v>
      </c>
      <c r="F31" s="68">
        <v>6.522</v>
      </c>
      <c r="G31" s="68" t="s">
        <v>21</v>
      </c>
      <c r="H31" s="104" t="s">
        <v>28</v>
      </c>
      <c r="I31" s="106">
        <f t="shared" ref="I31:I66" si="8">F31-E31</f>
        <v>6.522</v>
      </c>
      <c r="J31" s="104" t="s">
        <v>69</v>
      </c>
      <c r="K31" s="104">
        <f t="shared" si="6"/>
        <v>3247.6</v>
      </c>
      <c r="L31" s="105">
        <f t="shared" si="7"/>
        <v>11</v>
      </c>
      <c r="M31" s="107">
        <f t="shared" si="5"/>
        <v>19415.7766</v>
      </c>
      <c r="N31" s="105"/>
    </row>
    <row r="32" s="80" customFormat="1" ht="27" customHeight="1" spans="1:14">
      <c r="A32" s="68">
        <v>14</v>
      </c>
      <c r="B32" s="68" t="s">
        <v>99</v>
      </c>
      <c r="C32" s="104" t="s">
        <v>30</v>
      </c>
      <c r="D32" s="104" t="s">
        <v>100</v>
      </c>
      <c r="E32" s="68">
        <v>0</v>
      </c>
      <c r="F32" s="68">
        <v>18.91</v>
      </c>
      <c r="G32" s="68" t="s">
        <v>21</v>
      </c>
      <c r="H32" s="104" t="s">
        <v>28</v>
      </c>
      <c r="I32" s="106">
        <f t="shared" si="8"/>
        <v>18.91</v>
      </c>
      <c r="J32" s="104" t="s">
        <v>69</v>
      </c>
      <c r="K32" s="104">
        <f t="shared" si="6"/>
        <v>3247.6</v>
      </c>
      <c r="L32" s="105">
        <f t="shared" si="7"/>
        <v>11</v>
      </c>
      <c r="M32" s="107">
        <f t="shared" si="5"/>
        <v>56294.4396666667</v>
      </c>
      <c r="N32" s="105"/>
    </row>
    <row r="33" s="80" customFormat="1" ht="27" customHeight="1" spans="1:14">
      <c r="A33" s="68">
        <v>15</v>
      </c>
      <c r="B33" s="68" t="s">
        <v>101</v>
      </c>
      <c r="C33" s="104" t="s">
        <v>30</v>
      </c>
      <c r="D33" s="104" t="s">
        <v>102</v>
      </c>
      <c r="E33" s="68">
        <v>0</v>
      </c>
      <c r="F33" s="68">
        <v>3.345</v>
      </c>
      <c r="G33" s="68" t="s">
        <v>21</v>
      </c>
      <c r="H33" s="104" t="s">
        <v>28</v>
      </c>
      <c r="I33" s="106">
        <f t="shared" si="8"/>
        <v>3.345</v>
      </c>
      <c r="J33" s="104" t="s">
        <v>69</v>
      </c>
      <c r="K33" s="104">
        <f t="shared" si="6"/>
        <v>3247.6</v>
      </c>
      <c r="L33" s="105">
        <f t="shared" si="7"/>
        <v>11</v>
      </c>
      <c r="M33" s="107">
        <f t="shared" si="5"/>
        <v>9957.9535</v>
      </c>
      <c r="N33" s="105"/>
    </row>
    <row r="34" s="80" customFormat="1" ht="27" customHeight="1" spans="1:14">
      <c r="A34" s="68">
        <v>16</v>
      </c>
      <c r="B34" s="68" t="s">
        <v>103</v>
      </c>
      <c r="C34" s="104" t="s">
        <v>104</v>
      </c>
      <c r="D34" s="104" t="s">
        <v>105</v>
      </c>
      <c r="E34" s="68">
        <v>0</v>
      </c>
      <c r="F34" s="68">
        <v>18.095</v>
      </c>
      <c r="G34" s="68" t="s">
        <v>21</v>
      </c>
      <c r="H34" s="104" t="s">
        <v>28</v>
      </c>
      <c r="I34" s="106">
        <f t="shared" si="8"/>
        <v>18.095</v>
      </c>
      <c r="J34" s="104" t="s">
        <v>69</v>
      </c>
      <c r="K34" s="104">
        <f t="shared" si="6"/>
        <v>3247.6</v>
      </c>
      <c r="L34" s="105">
        <f t="shared" si="7"/>
        <v>11</v>
      </c>
      <c r="M34" s="107">
        <f t="shared" si="5"/>
        <v>53868.2118333333</v>
      </c>
      <c r="N34" s="105"/>
    </row>
    <row r="35" s="84" customFormat="1" ht="27" customHeight="1" spans="1:14">
      <c r="A35" s="68">
        <v>17</v>
      </c>
      <c r="B35" s="108" t="s">
        <v>106</v>
      </c>
      <c r="C35" s="105" t="s">
        <v>59</v>
      </c>
      <c r="D35" s="105" t="s">
        <v>107</v>
      </c>
      <c r="E35" s="108">
        <v>0</v>
      </c>
      <c r="F35" s="108">
        <v>2.933</v>
      </c>
      <c r="G35" s="108" t="s">
        <v>21</v>
      </c>
      <c r="H35" s="105" t="s">
        <v>28</v>
      </c>
      <c r="I35" s="109">
        <f t="shared" si="8"/>
        <v>2.933</v>
      </c>
      <c r="J35" s="105" t="s">
        <v>69</v>
      </c>
      <c r="K35" s="104">
        <f t="shared" si="6"/>
        <v>3247.6</v>
      </c>
      <c r="L35" s="105">
        <f t="shared" si="7"/>
        <v>11</v>
      </c>
      <c r="M35" s="107">
        <f t="shared" si="5"/>
        <v>8731.44323333333</v>
      </c>
      <c r="N35" s="105"/>
    </row>
    <row r="36" s="80" customFormat="1" ht="27" customHeight="1" spans="1:14">
      <c r="A36" s="68">
        <v>18</v>
      </c>
      <c r="B36" s="68" t="s">
        <v>108</v>
      </c>
      <c r="C36" s="105" t="s">
        <v>59</v>
      </c>
      <c r="D36" s="104" t="s">
        <v>109</v>
      </c>
      <c r="E36" s="68">
        <v>0</v>
      </c>
      <c r="F36" s="68">
        <v>11.727</v>
      </c>
      <c r="G36" s="68" t="s">
        <v>21</v>
      </c>
      <c r="H36" s="104" t="s">
        <v>28</v>
      </c>
      <c r="I36" s="106">
        <f t="shared" si="8"/>
        <v>11.727</v>
      </c>
      <c r="J36" s="104" t="s">
        <v>69</v>
      </c>
      <c r="K36" s="104">
        <f t="shared" si="6"/>
        <v>3247.6</v>
      </c>
      <c r="L36" s="105">
        <f t="shared" si="7"/>
        <v>11</v>
      </c>
      <c r="M36" s="107">
        <f t="shared" si="5"/>
        <v>34910.8881</v>
      </c>
      <c r="N36" s="105"/>
    </row>
    <row r="37" s="80" customFormat="1" ht="27" customHeight="1" spans="1:14">
      <c r="A37" s="68">
        <v>19</v>
      </c>
      <c r="B37" s="68" t="s">
        <v>110</v>
      </c>
      <c r="C37" s="104" t="s">
        <v>71</v>
      </c>
      <c r="D37" s="104" t="s">
        <v>111</v>
      </c>
      <c r="E37" s="68">
        <v>0</v>
      </c>
      <c r="F37" s="68">
        <v>11.21</v>
      </c>
      <c r="G37" s="68" t="s">
        <v>21</v>
      </c>
      <c r="H37" s="104" t="s">
        <v>28</v>
      </c>
      <c r="I37" s="106">
        <f t="shared" si="8"/>
        <v>11.21</v>
      </c>
      <c r="J37" s="104" t="s">
        <v>69</v>
      </c>
      <c r="K37" s="104">
        <f t="shared" si="6"/>
        <v>3247.6</v>
      </c>
      <c r="L37" s="105">
        <f t="shared" si="7"/>
        <v>11</v>
      </c>
      <c r="M37" s="107">
        <f t="shared" si="5"/>
        <v>33371.7963333333</v>
      </c>
      <c r="N37" s="105"/>
    </row>
    <row r="38" s="80" customFormat="1" ht="27" customHeight="1" spans="1:14">
      <c r="A38" s="68">
        <v>20</v>
      </c>
      <c r="B38" s="68" t="s">
        <v>112</v>
      </c>
      <c r="C38" s="104" t="s">
        <v>113</v>
      </c>
      <c r="D38" s="104" t="s">
        <v>114</v>
      </c>
      <c r="E38" s="68">
        <v>0</v>
      </c>
      <c r="F38" s="68">
        <v>15.062</v>
      </c>
      <c r="G38" s="68" t="s">
        <v>21</v>
      </c>
      <c r="H38" s="104" t="s">
        <v>28</v>
      </c>
      <c r="I38" s="106">
        <f t="shared" si="8"/>
        <v>15.062</v>
      </c>
      <c r="J38" s="104" t="s">
        <v>69</v>
      </c>
      <c r="K38" s="104">
        <f t="shared" si="6"/>
        <v>3247.6</v>
      </c>
      <c r="L38" s="105">
        <f t="shared" si="7"/>
        <v>11</v>
      </c>
      <c r="M38" s="107">
        <f t="shared" si="5"/>
        <v>44839.0719333333</v>
      </c>
      <c r="N38" s="105"/>
    </row>
    <row r="39" s="80" customFormat="1" ht="27" customHeight="1" spans="1:14">
      <c r="A39" s="68">
        <v>21</v>
      </c>
      <c r="B39" s="68" t="s">
        <v>115</v>
      </c>
      <c r="C39" s="104" t="s">
        <v>116</v>
      </c>
      <c r="D39" s="104" t="s">
        <v>117</v>
      </c>
      <c r="E39" s="68">
        <v>0</v>
      </c>
      <c r="F39" s="68">
        <v>6.95</v>
      </c>
      <c r="G39" s="68" t="s">
        <v>21</v>
      </c>
      <c r="H39" s="104" t="s">
        <v>28</v>
      </c>
      <c r="I39" s="106">
        <f t="shared" si="8"/>
        <v>6.95</v>
      </c>
      <c r="J39" s="104" t="s">
        <v>69</v>
      </c>
      <c r="K39" s="104">
        <f t="shared" si="6"/>
        <v>3247.6</v>
      </c>
      <c r="L39" s="105">
        <f t="shared" si="7"/>
        <v>11</v>
      </c>
      <c r="M39" s="107">
        <f t="shared" si="5"/>
        <v>20689.9183333333</v>
      </c>
      <c r="N39" s="105"/>
    </row>
    <row r="40" s="80" customFormat="1" ht="27" customHeight="1" spans="1:14">
      <c r="A40" s="68">
        <v>22</v>
      </c>
      <c r="B40" s="68" t="s">
        <v>118</v>
      </c>
      <c r="C40" s="104" t="s">
        <v>119</v>
      </c>
      <c r="D40" s="104" t="s">
        <v>120</v>
      </c>
      <c r="E40" s="68">
        <v>0</v>
      </c>
      <c r="F40" s="68">
        <v>25.204</v>
      </c>
      <c r="G40" s="68" t="s">
        <v>21</v>
      </c>
      <c r="H40" s="104" t="s">
        <v>28</v>
      </c>
      <c r="I40" s="106">
        <f t="shared" si="8"/>
        <v>25.204</v>
      </c>
      <c r="J40" s="104" t="s">
        <v>69</v>
      </c>
      <c r="K40" s="104">
        <f t="shared" si="6"/>
        <v>3247.6</v>
      </c>
      <c r="L40" s="105">
        <f t="shared" si="7"/>
        <v>11</v>
      </c>
      <c r="M40" s="107">
        <f t="shared" si="5"/>
        <v>75031.4678666667</v>
      </c>
      <c r="N40" s="105"/>
    </row>
    <row r="41" s="80" customFormat="1" ht="27" customHeight="1" spans="1:14">
      <c r="A41" s="68">
        <v>23</v>
      </c>
      <c r="B41" s="68" t="s">
        <v>121</v>
      </c>
      <c r="C41" s="104" t="s">
        <v>119</v>
      </c>
      <c r="D41" s="104" t="s">
        <v>122</v>
      </c>
      <c r="E41" s="68">
        <v>1.66</v>
      </c>
      <c r="F41" s="68">
        <v>28.75</v>
      </c>
      <c r="G41" s="68" t="s">
        <v>21</v>
      </c>
      <c r="H41" s="104" t="s">
        <v>28</v>
      </c>
      <c r="I41" s="106">
        <f t="shared" si="8"/>
        <v>27.09</v>
      </c>
      <c r="J41" s="104" t="s">
        <v>69</v>
      </c>
      <c r="K41" s="104">
        <f t="shared" si="6"/>
        <v>3247.6</v>
      </c>
      <c r="L41" s="105">
        <f t="shared" si="7"/>
        <v>11</v>
      </c>
      <c r="M41" s="107">
        <f t="shared" si="5"/>
        <v>80646.027</v>
      </c>
      <c r="N41" s="105"/>
    </row>
    <row r="42" s="80" customFormat="1" ht="27" customHeight="1" spans="1:14">
      <c r="A42" s="68">
        <v>24</v>
      </c>
      <c r="B42" s="68" t="s">
        <v>123</v>
      </c>
      <c r="C42" s="104" t="s">
        <v>124</v>
      </c>
      <c r="D42" s="104" t="s">
        <v>125</v>
      </c>
      <c r="E42" s="68">
        <v>0</v>
      </c>
      <c r="F42" s="68">
        <v>7.439</v>
      </c>
      <c r="G42" s="68" t="s">
        <v>21</v>
      </c>
      <c r="H42" s="104" t="s">
        <v>28</v>
      </c>
      <c r="I42" s="106">
        <f t="shared" si="8"/>
        <v>7.439</v>
      </c>
      <c r="J42" s="104" t="s">
        <v>69</v>
      </c>
      <c r="K42" s="104">
        <f t="shared" si="6"/>
        <v>3247.6</v>
      </c>
      <c r="L42" s="105">
        <f t="shared" si="7"/>
        <v>11</v>
      </c>
      <c r="M42" s="107">
        <f t="shared" si="5"/>
        <v>22145.6550333333</v>
      </c>
      <c r="N42" s="105"/>
    </row>
    <row r="43" s="80" customFormat="1" ht="27" customHeight="1" spans="1:14">
      <c r="A43" s="68">
        <v>25</v>
      </c>
      <c r="B43" s="68" t="s">
        <v>126</v>
      </c>
      <c r="C43" s="104" t="s">
        <v>19</v>
      </c>
      <c r="D43" s="104" t="s">
        <v>127</v>
      </c>
      <c r="E43" s="68">
        <v>0</v>
      </c>
      <c r="F43" s="68">
        <v>14.492</v>
      </c>
      <c r="G43" s="68" t="s">
        <v>21</v>
      </c>
      <c r="H43" s="104" t="s">
        <v>28</v>
      </c>
      <c r="I43" s="106">
        <f t="shared" si="8"/>
        <v>14.492</v>
      </c>
      <c r="J43" s="104" t="s">
        <v>69</v>
      </c>
      <c r="K43" s="104">
        <f t="shared" si="6"/>
        <v>3247.6</v>
      </c>
      <c r="L43" s="105">
        <f t="shared" si="7"/>
        <v>11</v>
      </c>
      <c r="M43" s="107">
        <f t="shared" si="5"/>
        <v>43142.2009333333</v>
      </c>
      <c r="N43" s="105"/>
    </row>
    <row r="44" s="80" customFormat="1" ht="27" customHeight="1" spans="1:14">
      <c r="A44" s="68">
        <v>26</v>
      </c>
      <c r="B44" s="68" t="s">
        <v>128</v>
      </c>
      <c r="C44" s="104" t="s">
        <v>97</v>
      </c>
      <c r="D44" s="104" t="s">
        <v>129</v>
      </c>
      <c r="E44" s="68">
        <v>0</v>
      </c>
      <c r="F44" s="68">
        <v>10.974</v>
      </c>
      <c r="G44" s="68" t="s">
        <v>21</v>
      </c>
      <c r="H44" s="104" t="s">
        <v>28</v>
      </c>
      <c r="I44" s="106">
        <f t="shared" si="8"/>
        <v>10.974</v>
      </c>
      <c r="J44" s="104" t="s">
        <v>69</v>
      </c>
      <c r="K44" s="104">
        <f t="shared" si="6"/>
        <v>3247.6</v>
      </c>
      <c r="L44" s="105">
        <f t="shared" si="7"/>
        <v>11</v>
      </c>
      <c r="M44" s="107">
        <f t="shared" si="5"/>
        <v>32669.2322</v>
      </c>
      <c r="N44" s="105"/>
    </row>
    <row r="45" s="80" customFormat="1" ht="27" customHeight="1" spans="1:14">
      <c r="A45" s="68">
        <v>27</v>
      </c>
      <c r="B45" s="68" t="s">
        <v>130</v>
      </c>
      <c r="C45" s="104" t="s">
        <v>131</v>
      </c>
      <c r="D45" s="104" t="s">
        <v>132</v>
      </c>
      <c r="E45" s="68">
        <v>0</v>
      </c>
      <c r="F45" s="68">
        <v>15.1</v>
      </c>
      <c r="G45" s="68" t="s">
        <v>21</v>
      </c>
      <c r="H45" s="104" t="s">
        <v>28</v>
      </c>
      <c r="I45" s="106">
        <f t="shared" si="8"/>
        <v>15.1</v>
      </c>
      <c r="J45" s="104" t="s">
        <v>69</v>
      </c>
      <c r="K45" s="104">
        <f t="shared" si="6"/>
        <v>3247.6</v>
      </c>
      <c r="L45" s="105">
        <f t="shared" si="7"/>
        <v>11</v>
      </c>
      <c r="M45" s="107">
        <f t="shared" si="5"/>
        <v>44952.1966666667</v>
      </c>
      <c r="N45" s="105"/>
    </row>
    <row r="46" s="80" customFormat="1" ht="27" customHeight="1" spans="1:14">
      <c r="A46" s="68">
        <v>28</v>
      </c>
      <c r="B46" s="68" t="s">
        <v>133</v>
      </c>
      <c r="C46" s="104" t="s">
        <v>134</v>
      </c>
      <c r="D46" s="104" t="s">
        <v>135</v>
      </c>
      <c r="E46" s="68">
        <v>0</v>
      </c>
      <c r="F46" s="68">
        <v>14.034</v>
      </c>
      <c r="G46" s="68" t="s">
        <v>21</v>
      </c>
      <c r="H46" s="104" t="s">
        <v>28</v>
      </c>
      <c r="I46" s="106">
        <f t="shared" si="8"/>
        <v>14.034</v>
      </c>
      <c r="J46" s="104" t="s">
        <v>69</v>
      </c>
      <c r="K46" s="104">
        <f t="shared" si="6"/>
        <v>3247.6</v>
      </c>
      <c r="L46" s="105">
        <f t="shared" si="7"/>
        <v>11</v>
      </c>
      <c r="M46" s="107">
        <f t="shared" si="5"/>
        <v>41778.7502</v>
      </c>
      <c r="N46" s="105"/>
    </row>
    <row r="47" s="80" customFormat="1" ht="27" customHeight="1" spans="1:14">
      <c r="A47" s="68">
        <v>29</v>
      </c>
      <c r="B47" s="68" t="s">
        <v>136</v>
      </c>
      <c r="C47" s="104" t="s">
        <v>30</v>
      </c>
      <c r="D47" s="104" t="s">
        <v>137</v>
      </c>
      <c r="E47" s="68">
        <v>0</v>
      </c>
      <c r="F47" s="68">
        <v>13.956</v>
      </c>
      <c r="G47" s="68" t="s">
        <v>21</v>
      </c>
      <c r="H47" s="104" t="s">
        <v>28</v>
      </c>
      <c r="I47" s="106">
        <f t="shared" si="8"/>
        <v>13.956</v>
      </c>
      <c r="J47" s="104" t="s">
        <v>69</v>
      </c>
      <c r="K47" s="104">
        <f t="shared" si="6"/>
        <v>3247.6</v>
      </c>
      <c r="L47" s="105">
        <f t="shared" si="7"/>
        <v>11</v>
      </c>
      <c r="M47" s="107">
        <f t="shared" si="5"/>
        <v>41546.5468</v>
      </c>
      <c r="N47" s="105"/>
    </row>
    <row r="48" s="80" customFormat="1" ht="27" customHeight="1" spans="1:14">
      <c r="A48" s="68">
        <v>30</v>
      </c>
      <c r="B48" s="68" t="s">
        <v>138</v>
      </c>
      <c r="C48" s="104" t="s">
        <v>139</v>
      </c>
      <c r="D48" s="104" t="s">
        <v>140</v>
      </c>
      <c r="E48" s="68">
        <v>0</v>
      </c>
      <c r="F48" s="68">
        <v>14.14</v>
      </c>
      <c r="G48" s="68" t="s">
        <v>21</v>
      </c>
      <c r="H48" s="104" t="s">
        <v>28</v>
      </c>
      <c r="I48" s="106">
        <f t="shared" si="8"/>
        <v>14.14</v>
      </c>
      <c r="J48" s="104" t="s">
        <v>69</v>
      </c>
      <c r="K48" s="104">
        <f t="shared" si="6"/>
        <v>3247.6</v>
      </c>
      <c r="L48" s="105">
        <f t="shared" si="7"/>
        <v>11</v>
      </c>
      <c r="M48" s="107">
        <f t="shared" si="5"/>
        <v>42094.3086666667</v>
      </c>
      <c r="N48" s="104"/>
    </row>
    <row r="49" s="80" customFormat="1" ht="27" customHeight="1" spans="1:14">
      <c r="A49" s="68">
        <v>31</v>
      </c>
      <c r="B49" s="68" t="s">
        <v>141</v>
      </c>
      <c r="C49" s="104" t="s">
        <v>142</v>
      </c>
      <c r="D49" s="104" t="s">
        <v>143</v>
      </c>
      <c r="E49" s="68">
        <v>0</v>
      </c>
      <c r="F49" s="68">
        <v>18.181</v>
      </c>
      <c r="G49" s="68" t="s">
        <v>21</v>
      </c>
      <c r="H49" s="104" t="s">
        <v>28</v>
      </c>
      <c r="I49" s="106">
        <v>18.181</v>
      </c>
      <c r="J49" s="104" t="s">
        <v>69</v>
      </c>
      <c r="K49" s="104">
        <f t="shared" si="6"/>
        <v>3247.6</v>
      </c>
      <c r="L49" s="105">
        <f t="shared" si="7"/>
        <v>11</v>
      </c>
      <c r="M49" s="107">
        <f t="shared" si="5"/>
        <v>54124.2309666667</v>
      </c>
      <c r="N49" s="105"/>
    </row>
    <row r="50" s="80" customFormat="1" ht="27" customHeight="1" spans="1:14">
      <c r="A50" s="68">
        <v>32</v>
      </c>
      <c r="B50" s="68" t="s">
        <v>144</v>
      </c>
      <c r="C50" s="104" t="s">
        <v>145</v>
      </c>
      <c r="D50" s="104" t="s">
        <v>146</v>
      </c>
      <c r="E50" s="68">
        <v>0</v>
      </c>
      <c r="F50" s="68">
        <v>23.74</v>
      </c>
      <c r="G50" s="68" t="s">
        <v>21</v>
      </c>
      <c r="H50" s="104" t="s">
        <v>28</v>
      </c>
      <c r="I50" s="106">
        <f t="shared" ref="I50:I57" si="9">F50-E50</f>
        <v>23.74</v>
      </c>
      <c r="J50" s="104" t="s">
        <v>69</v>
      </c>
      <c r="K50" s="104">
        <f t="shared" si="6"/>
        <v>3247.6</v>
      </c>
      <c r="L50" s="105">
        <f t="shared" si="7"/>
        <v>11</v>
      </c>
      <c r="M50" s="107">
        <f t="shared" si="5"/>
        <v>70673.1886666667</v>
      </c>
      <c r="N50" s="105"/>
    </row>
    <row r="51" s="80" customFormat="1" ht="27" customHeight="1" spans="1:14">
      <c r="A51" s="68">
        <v>33</v>
      </c>
      <c r="B51" s="68" t="s">
        <v>147</v>
      </c>
      <c r="C51" s="104" t="s">
        <v>104</v>
      </c>
      <c r="D51" s="104" t="s">
        <v>148</v>
      </c>
      <c r="E51" s="68">
        <v>0</v>
      </c>
      <c r="F51" s="68">
        <v>6.984</v>
      </c>
      <c r="G51" s="68" t="s">
        <v>41</v>
      </c>
      <c r="H51" s="104" t="s">
        <v>22</v>
      </c>
      <c r="I51" s="106">
        <f t="shared" si="9"/>
        <v>6.984</v>
      </c>
      <c r="J51" s="104" t="s">
        <v>69</v>
      </c>
      <c r="K51" s="104">
        <f t="shared" si="6"/>
        <v>3247.6</v>
      </c>
      <c r="L51" s="105">
        <f t="shared" si="7"/>
        <v>11</v>
      </c>
      <c r="M51" s="107">
        <f t="shared" si="5"/>
        <v>20791.1352</v>
      </c>
      <c r="N51" s="105"/>
    </row>
    <row r="52" s="80" customFormat="1" ht="27" customHeight="1" spans="1:14">
      <c r="A52" s="68">
        <v>34</v>
      </c>
      <c r="B52" s="68" t="s">
        <v>149</v>
      </c>
      <c r="C52" s="104" t="s">
        <v>59</v>
      </c>
      <c r="D52" s="104" t="s">
        <v>150</v>
      </c>
      <c r="E52" s="68">
        <v>0</v>
      </c>
      <c r="F52" s="68">
        <v>25.06</v>
      </c>
      <c r="G52" s="68" t="s">
        <v>21</v>
      </c>
      <c r="H52" s="104" t="s">
        <v>28</v>
      </c>
      <c r="I52" s="106">
        <f t="shared" si="9"/>
        <v>25.06</v>
      </c>
      <c r="J52" s="104" t="s">
        <v>69</v>
      </c>
      <c r="K52" s="104">
        <f t="shared" si="6"/>
        <v>3247.6</v>
      </c>
      <c r="L52" s="105">
        <f t="shared" si="7"/>
        <v>11</v>
      </c>
      <c r="M52" s="107">
        <f t="shared" si="5"/>
        <v>74602.7846666667</v>
      </c>
      <c r="N52" s="105"/>
    </row>
    <row r="53" s="80" customFormat="1" ht="27" customHeight="1" spans="1:14">
      <c r="A53" s="68">
        <v>35</v>
      </c>
      <c r="B53" s="68" t="s">
        <v>151</v>
      </c>
      <c r="C53" s="104" t="s">
        <v>152</v>
      </c>
      <c r="D53" s="104" t="s">
        <v>153</v>
      </c>
      <c r="E53" s="68">
        <v>0</v>
      </c>
      <c r="F53" s="68">
        <v>14.105</v>
      </c>
      <c r="G53" s="68" t="s">
        <v>21</v>
      </c>
      <c r="H53" s="104" t="s">
        <v>28</v>
      </c>
      <c r="I53" s="106">
        <f t="shared" si="9"/>
        <v>14.105</v>
      </c>
      <c r="J53" s="105" t="s">
        <v>69</v>
      </c>
      <c r="K53" s="104">
        <f t="shared" si="6"/>
        <v>3247.6</v>
      </c>
      <c r="L53" s="105">
        <f t="shared" si="7"/>
        <v>11</v>
      </c>
      <c r="M53" s="107">
        <f t="shared" si="5"/>
        <v>41990.1148333333</v>
      </c>
      <c r="N53" s="117"/>
    </row>
    <row r="54" s="80" customFormat="1" ht="27" customHeight="1" spans="1:14">
      <c r="A54" s="68">
        <v>36</v>
      </c>
      <c r="B54" s="68" t="s">
        <v>154</v>
      </c>
      <c r="C54" s="104" t="s">
        <v>74</v>
      </c>
      <c r="D54" s="104" t="s">
        <v>75</v>
      </c>
      <c r="E54" s="68">
        <v>0</v>
      </c>
      <c r="F54" s="68">
        <v>15.937</v>
      </c>
      <c r="G54" s="68" t="s">
        <v>21</v>
      </c>
      <c r="H54" s="104" t="s">
        <v>28</v>
      </c>
      <c r="I54" s="106">
        <f t="shared" si="9"/>
        <v>15.937</v>
      </c>
      <c r="J54" s="104" t="s">
        <v>69</v>
      </c>
      <c r="K54" s="104">
        <f t="shared" si="6"/>
        <v>3247.6</v>
      </c>
      <c r="L54" s="105">
        <f t="shared" si="7"/>
        <v>11</v>
      </c>
      <c r="M54" s="107">
        <f t="shared" si="5"/>
        <v>47443.9177666667</v>
      </c>
      <c r="N54" s="105"/>
    </row>
    <row r="55" s="68" customFormat="1" ht="27" customHeight="1" spans="1:14">
      <c r="A55" s="68">
        <v>37</v>
      </c>
      <c r="B55" s="68" t="s">
        <v>155</v>
      </c>
      <c r="C55" s="68" t="s">
        <v>30</v>
      </c>
      <c r="D55" s="68" t="s">
        <v>156</v>
      </c>
      <c r="E55" s="68">
        <v>0</v>
      </c>
      <c r="F55" s="68">
        <v>18.579</v>
      </c>
      <c r="G55" s="68" t="s">
        <v>21</v>
      </c>
      <c r="H55" s="68" t="s">
        <v>28</v>
      </c>
      <c r="I55" s="106">
        <f t="shared" si="9"/>
        <v>18.579</v>
      </c>
      <c r="J55" s="68" t="s">
        <v>69</v>
      </c>
      <c r="K55" s="104">
        <f t="shared" si="6"/>
        <v>3247.6</v>
      </c>
      <c r="L55" s="105">
        <f t="shared" si="7"/>
        <v>11</v>
      </c>
      <c r="M55" s="107">
        <f t="shared" si="5"/>
        <v>55309.0637</v>
      </c>
    </row>
    <row r="56" s="80" customFormat="1" ht="27" customHeight="1" spans="1:14">
      <c r="A56" s="68">
        <v>38</v>
      </c>
      <c r="B56" s="68" t="s">
        <v>157</v>
      </c>
      <c r="C56" s="104" t="s">
        <v>44</v>
      </c>
      <c r="D56" s="104" t="s">
        <v>158</v>
      </c>
      <c r="E56" s="68">
        <v>0</v>
      </c>
      <c r="F56" s="68">
        <v>16.375</v>
      </c>
      <c r="G56" s="68" t="s">
        <v>21</v>
      </c>
      <c r="H56" s="104" t="s">
        <v>28</v>
      </c>
      <c r="I56" s="106">
        <f t="shared" si="9"/>
        <v>16.375</v>
      </c>
      <c r="J56" s="104" t="s">
        <v>69</v>
      </c>
      <c r="K56" s="104">
        <f t="shared" si="6"/>
        <v>3247.6</v>
      </c>
      <c r="L56" s="105">
        <f t="shared" si="7"/>
        <v>11</v>
      </c>
      <c r="M56" s="107">
        <f t="shared" si="5"/>
        <v>48747.8291666667</v>
      </c>
      <c r="N56" s="105"/>
    </row>
    <row r="57" s="85" customFormat="1" ht="27" customHeight="1" spans="1:14">
      <c r="A57" s="68">
        <v>39</v>
      </c>
      <c r="B57" s="108" t="s">
        <v>159</v>
      </c>
      <c r="C57" s="105" t="s">
        <v>160</v>
      </c>
      <c r="D57" s="105" t="s">
        <v>161</v>
      </c>
      <c r="E57" s="108">
        <v>0</v>
      </c>
      <c r="F57" s="108">
        <v>11.21</v>
      </c>
      <c r="G57" s="108" t="s">
        <v>21</v>
      </c>
      <c r="H57" s="105" t="s">
        <v>28</v>
      </c>
      <c r="I57" s="109">
        <f t="shared" si="9"/>
        <v>11.21</v>
      </c>
      <c r="J57" s="105" t="s">
        <v>69</v>
      </c>
      <c r="K57" s="104">
        <f t="shared" si="6"/>
        <v>3247.6</v>
      </c>
      <c r="L57" s="105">
        <f t="shared" si="7"/>
        <v>11</v>
      </c>
      <c r="M57" s="107">
        <f t="shared" si="5"/>
        <v>33371.7963333333</v>
      </c>
      <c r="N57" s="105"/>
    </row>
    <row r="58" s="80" customFormat="1" ht="27" customHeight="1" spans="1:14">
      <c r="A58" s="68">
        <v>40</v>
      </c>
      <c r="B58" s="108" t="s">
        <v>162</v>
      </c>
      <c r="C58" s="104" t="s">
        <v>93</v>
      </c>
      <c r="D58" s="104" t="s">
        <v>163</v>
      </c>
      <c r="E58" s="68">
        <v>0</v>
      </c>
      <c r="F58" s="68">
        <v>9.687</v>
      </c>
      <c r="G58" s="108" t="s">
        <v>21</v>
      </c>
      <c r="H58" s="105" t="s">
        <v>28</v>
      </c>
      <c r="I58" s="106">
        <v>9.687</v>
      </c>
      <c r="J58" s="105" t="s">
        <v>69</v>
      </c>
      <c r="K58" s="104">
        <f t="shared" si="6"/>
        <v>3247.6</v>
      </c>
      <c r="L58" s="105">
        <f t="shared" si="7"/>
        <v>11</v>
      </c>
      <c r="M58" s="107">
        <f t="shared" si="5"/>
        <v>28837.8761</v>
      </c>
      <c r="N58" s="105"/>
    </row>
    <row r="59" s="68" customFormat="1" ht="27" customHeight="1" spans="1:14">
      <c r="A59" s="68">
        <v>41</v>
      </c>
      <c r="B59" s="68" t="s">
        <v>164</v>
      </c>
      <c r="C59" s="68" t="s">
        <v>131</v>
      </c>
      <c r="D59" s="68" t="s">
        <v>165</v>
      </c>
      <c r="E59" s="68">
        <v>0</v>
      </c>
      <c r="F59" s="68">
        <v>17.027</v>
      </c>
      <c r="G59" s="68" t="s">
        <v>21</v>
      </c>
      <c r="H59" s="68" t="s">
        <v>28</v>
      </c>
      <c r="I59" s="106">
        <f>F59-E59</f>
        <v>17.027</v>
      </c>
      <c r="J59" s="68" t="s">
        <v>69</v>
      </c>
      <c r="K59" s="104">
        <f t="shared" si="6"/>
        <v>3247.6</v>
      </c>
      <c r="L59" s="105">
        <f t="shared" si="7"/>
        <v>11</v>
      </c>
      <c r="M59" s="107">
        <f t="shared" si="5"/>
        <v>50688.8114333333</v>
      </c>
    </row>
    <row r="60" s="80" customFormat="1" ht="27" customHeight="1" spans="1:14">
      <c r="A60" s="68">
        <v>42</v>
      </c>
      <c r="B60" s="68" t="s">
        <v>166</v>
      </c>
      <c r="C60" s="104" t="s">
        <v>167</v>
      </c>
      <c r="D60" s="104" t="s">
        <v>168</v>
      </c>
      <c r="E60" s="68">
        <v>0</v>
      </c>
      <c r="F60" s="68">
        <v>10.87</v>
      </c>
      <c r="G60" s="68" t="s">
        <v>21</v>
      </c>
      <c r="H60" s="104" t="s">
        <v>28</v>
      </c>
      <c r="I60" s="106">
        <v>10.87</v>
      </c>
      <c r="J60" s="105" t="s">
        <v>69</v>
      </c>
      <c r="K60" s="104">
        <f t="shared" si="6"/>
        <v>3247.6</v>
      </c>
      <c r="L60" s="105">
        <f t="shared" si="7"/>
        <v>11</v>
      </c>
      <c r="M60" s="107">
        <f t="shared" si="5"/>
        <v>32359.6276666667</v>
      </c>
      <c r="N60" s="105"/>
    </row>
    <row r="61" s="68" customFormat="1" ht="27" customHeight="1" spans="1:14">
      <c r="A61" s="68">
        <v>43</v>
      </c>
      <c r="B61" s="68" t="s">
        <v>169</v>
      </c>
      <c r="C61" s="68" t="s">
        <v>170</v>
      </c>
      <c r="D61" s="68" t="s">
        <v>171</v>
      </c>
      <c r="E61" s="68">
        <v>0</v>
      </c>
      <c r="F61" s="68">
        <v>11.488</v>
      </c>
      <c r="G61" s="68" t="s">
        <v>21</v>
      </c>
      <c r="H61" s="68" t="s">
        <v>28</v>
      </c>
      <c r="I61" s="106">
        <f t="shared" ref="I61:I67" si="10">F61-E61</f>
        <v>11.488</v>
      </c>
      <c r="J61" s="68" t="s">
        <v>69</v>
      </c>
      <c r="K61" s="104">
        <f t="shared" si="6"/>
        <v>3247.6</v>
      </c>
      <c r="L61" s="105">
        <f t="shared" si="7"/>
        <v>11</v>
      </c>
      <c r="M61" s="107">
        <f t="shared" si="5"/>
        <v>34199.3930666667</v>
      </c>
    </row>
    <row r="62" s="80" customFormat="1" ht="27" customHeight="1" spans="1:14">
      <c r="A62" s="68">
        <v>44</v>
      </c>
      <c r="B62" s="68" t="s">
        <v>172</v>
      </c>
      <c r="C62" s="104" t="s">
        <v>152</v>
      </c>
      <c r="D62" s="104" t="s">
        <v>173</v>
      </c>
      <c r="E62" s="68">
        <v>0</v>
      </c>
      <c r="F62" s="68">
        <v>13.58</v>
      </c>
      <c r="G62" s="68" t="s">
        <v>21</v>
      </c>
      <c r="H62" s="104" t="s">
        <v>28</v>
      </c>
      <c r="I62" s="106">
        <f t="shared" si="10"/>
        <v>13.58</v>
      </c>
      <c r="J62" s="105" t="s">
        <v>69</v>
      </c>
      <c r="K62" s="104">
        <f t="shared" si="6"/>
        <v>3247.6</v>
      </c>
      <c r="L62" s="105">
        <f t="shared" si="7"/>
        <v>11</v>
      </c>
      <c r="M62" s="107">
        <f t="shared" si="5"/>
        <v>40427.2073333333</v>
      </c>
      <c r="N62" s="117"/>
    </row>
    <row r="63" s="80" customFormat="1" ht="27" customHeight="1" spans="1:14">
      <c r="A63" s="68">
        <v>45</v>
      </c>
      <c r="B63" s="68" t="s">
        <v>174</v>
      </c>
      <c r="C63" s="104" t="s">
        <v>175</v>
      </c>
      <c r="D63" s="104" t="s">
        <v>176</v>
      </c>
      <c r="E63" s="68">
        <v>0</v>
      </c>
      <c r="F63" s="68">
        <v>14.581</v>
      </c>
      <c r="G63" s="68" t="s">
        <v>21</v>
      </c>
      <c r="H63" s="104" t="s">
        <v>28</v>
      </c>
      <c r="I63" s="106">
        <f t="shared" si="10"/>
        <v>14.581</v>
      </c>
      <c r="J63" s="105" t="s">
        <v>69</v>
      </c>
      <c r="K63" s="104">
        <f t="shared" si="6"/>
        <v>3247.6</v>
      </c>
      <c r="L63" s="105">
        <f t="shared" si="7"/>
        <v>11</v>
      </c>
      <c r="M63" s="107">
        <f t="shared" si="5"/>
        <v>43407.1509666667</v>
      </c>
      <c r="N63" s="105"/>
    </row>
    <row r="64" s="80" customFormat="1" ht="27" customHeight="1" spans="1:14">
      <c r="A64" s="68">
        <v>46</v>
      </c>
      <c r="B64" s="68" t="s">
        <v>177</v>
      </c>
      <c r="C64" s="104" t="s">
        <v>124</v>
      </c>
      <c r="D64" s="104" t="s">
        <v>178</v>
      </c>
      <c r="E64" s="68">
        <v>0</v>
      </c>
      <c r="F64" s="68">
        <v>4.688</v>
      </c>
      <c r="G64" s="68" t="s">
        <v>21</v>
      </c>
      <c r="H64" s="104" t="s">
        <v>28</v>
      </c>
      <c r="I64" s="106">
        <f t="shared" si="10"/>
        <v>4.688</v>
      </c>
      <c r="J64" s="105" t="s">
        <v>69</v>
      </c>
      <c r="K64" s="104">
        <f t="shared" si="6"/>
        <v>3247.6</v>
      </c>
      <c r="L64" s="105">
        <f t="shared" si="7"/>
        <v>11</v>
      </c>
      <c r="M64" s="107">
        <f t="shared" si="5"/>
        <v>13956.0197333333</v>
      </c>
      <c r="N64" s="105"/>
    </row>
    <row r="65" s="80" customFormat="1" ht="27" customHeight="1" spans="1:14">
      <c r="A65" s="68">
        <v>47</v>
      </c>
      <c r="B65" s="68" t="s">
        <v>179</v>
      </c>
      <c r="C65" s="104" t="s">
        <v>97</v>
      </c>
      <c r="D65" s="104" t="s">
        <v>180</v>
      </c>
      <c r="E65" s="68">
        <v>0</v>
      </c>
      <c r="F65" s="68">
        <v>3.209</v>
      </c>
      <c r="G65" s="68" t="s">
        <v>21</v>
      </c>
      <c r="H65" s="104" t="s">
        <v>28</v>
      </c>
      <c r="I65" s="106">
        <f t="shared" si="10"/>
        <v>3.209</v>
      </c>
      <c r="J65" s="104" t="s">
        <v>69</v>
      </c>
      <c r="K65" s="104">
        <f t="shared" si="6"/>
        <v>3247.6</v>
      </c>
      <c r="L65" s="105">
        <f t="shared" si="7"/>
        <v>11</v>
      </c>
      <c r="M65" s="107">
        <f t="shared" si="5"/>
        <v>9553.08603333333</v>
      </c>
      <c r="N65" s="104"/>
    </row>
    <row r="66" s="80" customFormat="1" ht="27" customHeight="1" spans="1:14">
      <c r="A66" s="68">
        <v>48</v>
      </c>
      <c r="B66" s="68" t="s">
        <v>181</v>
      </c>
      <c r="C66" s="104" t="s">
        <v>182</v>
      </c>
      <c r="D66" s="104" t="s">
        <v>183</v>
      </c>
      <c r="E66" s="68">
        <v>0</v>
      </c>
      <c r="F66" s="68">
        <v>4.466</v>
      </c>
      <c r="G66" s="68" t="s">
        <v>27</v>
      </c>
      <c r="H66" s="104" t="s">
        <v>28</v>
      </c>
      <c r="I66" s="106">
        <f t="shared" si="10"/>
        <v>4.466</v>
      </c>
      <c r="J66" s="105" t="s">
        <v>69</v>
      </c>
      <c r="K66" s="104">
        <f t="shared" si="6"/>
        <v>3247.6</v>
      </c>
      <c r="L66" s="105">
        <f t="shared" si="7"/>
        <v>11</v>
      </c>
      <c r="M66" s="107">
        <f t="shared" si="5"/>
        <v>13295.1331333333</v>
      </c>
      <c r="N66" s="105"/>
    </row>
    <row r="67" s="80" customFormat="1" ht="27" customHeight="1" spans="1:14">
      <c r="A67" s="68">
        <v>49</v>
      </c>
      <c r="B67" s="68" t="s">
        <v>184</v>
      </c>
      <c r="C67" s="104" t="s">
        <v>185</v>
      </c>
      <c r="D67" s="104" t="s">
        <v>186</v>
      </c>
      <c r="E67" s="68">
        <v>0</v>
      </c>
      <c r="F67" s="68">
        <v>9.233</v>
      </c>
      <c r="G67" s="68" t="s">
        <v>21</v>
      </c>
      <c r="H67" s="104" t="s">
        <v>28</v>
      </c>
      <c r="I67" s="106">
        <f t="shared" si="10"/>
        <v>9.233</v>
      </c>
      <c r="J67" s="104" t="s">
        <v>69</v>
      </c>
      <c r="K67" s="104">
        <f t="shared" si="6"/>
        <v>3247.6</v>
      </c>
      <c r="L67" s="105">
        <f t="shared" si="7"/>
        <v>11</v>
      </c>
      <c r="M67" s="107">
        <f t="shared" si="5"/>
        <v>27486.3332333333</v>
      </c>
      <c r="N67" s="104"/>
    </row>
    <row r="68" s="68" customFormat="1" ht="27" customHeight="1" spans="1:14">
      <c r="A68" s="68">
        <v>50</v>
      </c>
      <c r="B68" s="68" t="s">
        <v>187</v>
      </c>
      <c r="C68" s="68" t="s">
        <v>170</v>
      </c>
      <c r="D68" s="68" t="s">
        <v>188</v>
      </c>
      <c r="E68" s="68">
        <v>0</v>
      </c>
      <c r="F68" s="68">
        <v>9.038</v>
      </c>
      <c r="G68" s="68" t="s">
        <v>21</v>
      </c>
      <c r="H68" s="68" t="s">
        <v>28</v>
      </c>
      <c r="I68" s="106">
        <v>9.038</v>
      </c>
      <c r="J68" s="68" t="s">
        <v>69</v>
      </c>
      <c r="K68" s="104">
        <f t="shared" si="6"/>
        <v>3247.6</v>
      </c>
      <c r="L68" s="105">
        <f t="shared" si="7"/>
        <v>11</v>
      </c>
      <c r="M68" s="107">
        <f t="shared" si="5"/>
        <v>26905.8247333333</v>
      </c>
    </row>
  </sheetData>
  <autoFilter xmlns:etc="http://www.wps.cn/officeDocument/2017/etCustomData" ref="A2:N68" etc:filterBottomFollowUsedRange="0">
    <extLst/>
  </autoFilter>
  <sortState ref="B4:M354">
    <sortCondition ref="B4:B354"/>
    <sortCondition ref="C4:C354"/>
  </sortState>
  <mergeCells count="4">
    <mergeCell ref="B1:N1"/>
    <mergeCell ref="B3:C3"/>
    <mergeCell ref="B4:C4"/>
    <mergeCell ref="B18:C18"/>
  </mergeCells>
  <printOptions horizontalCentered="1"/>
  <pageMargins left="0.393055555555556" right="0.393055555555556" top="0.751388888888889" bottom="0.751388888888889" header="0.298611111111111" footer="0.298611111111111"/>
  <pageSetup paperSize="9" scale="8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27"/>
  <sheetViews>
    <sheetView view="pageBreakPreview" zoomScaleNormal="85" workbookViewId="0">
      <selection activeCell="C12" sqref="C12"/>
    </sheetView>
  </sheetViews>
  <sheetFormatPr defaultColWidth="9" defaultRowHeight="21.75" customHeight="1"/>
  <cols>
    <col min="1" max="1" width="4" style="1" customWidth="1"/>
    <col min="2" max="2" width="5.875" style="42" customWidth="1"/>
    <col min="3" max="3" width="22" style="43" customWidth="1"/>
    <col min="4" max="4" width="7.625" style="43" customWidth="1"/>
    <col min="5" max="6" width="8" style="1" customWidth="1"/>
    <col min="7" max="7" width="8.875" style="1" customWidth="1"/>
    <col min="8" max="8" width="10.875" style="1" customWidth="1"/>
    <col min="9" max="9" width="9.875" style="44" customWidth="1"/>
    <col min="10" max="10" width="8.375" style="1" customWidth="1"/>
    <col min="11" max="12" width="10.375" style="1" customWidth="1"/>
    <col min="13" max="13" width="12" style="45" customWidth="1"/>
    <col min="14" max="14" width="9" style="43" customWidth="1"/>
    <col min="15" max="250" width="9" style="1"/>
    <col min="251" max="251" width="9" style="10"/>
    <col min="252" max="16384" width="9" style="1"/>
  </cols>
  <sheetData>
    <row r="1" s="1" customFormat="1" ht="34" customHeight="1" spans="1:257">
      <c r="A1" s="6" t="s">
        <v>189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8"/>
      <c r="N1" s="9"/>
      <c r="IQ1" s="10"/>
    </row>
    <row r="2" s="2" customFormat="1" ht="38" customHeight="1" spans="1:257">
      <c r="A2" s="11" t="s">
        <v>190</v>
      </c>
      <c r="B2" s="12" t="s">
        <v>191</v>
      </c>
      <c r="C2" s="13" t="s">
        <v>192</v>
      </c>
      <c r="D2" s="11" t="s">
        <v>193</v>
      </c>
      <c r="E2" s="14" t="s">
        <v>194</v>
      </c>
      <c r="F2" s="14" t="s">
        <v>195</v>
      </c>
      <c r="G2" s="15" t="s">
        <v>7</v>
      </c>
      <c r="H2" s="15" t="s">
        <v>196</v>
      </c>
      <c r="I2" s="16" t="s">
        <v>197</v>
      </c>
      <c r="J2" s="15" t="s">
        <v>10</v>
      </c>
      <c r="K2" s="15" t="s">
        <v>198</v>
      </c>
      <c r="L2" s="15" t="s">
        <v>12</v>
      </c>
      <c r="M2" s="17" t="s">
        <v>13</v>
      </c>
      <c r="N2" s="11" t="s">
        <v>14</v>
      </c>
    </row>
    <row r="3" s="4" customFormat="1" ht="28" customHeight="1" spans="1:257">
      <c r="A3" s="14"/>
      <c r="B3" s="46"/>
      <c r="C3" s="13" t="s">
        <v>199</v>
      </c>
      <c r="D3" s="11"/>
      <c r="E3" s="14"/>
      <c r="F3" s="14"/>
      <c r="G3" s="14"/>
      <c r="H3" s="14"/>
      <c r="I3" s="20">
        <f>I4+I17</f>
        <v>309.612</v>
      </c>
      <c r="J3" s="14"/>
      <c r="K3" s="14"/>
      <c r="L3" s="14"/>
      <c r="M3" s="47">
        <f>M4+M17</f>
        <v>1551124.9875</v>
      </c>
      <c r="N3" s="48"/>
    </row>
    <row r="4" s="4" customFormat="1" ht="28" customHeight="1" spans="1:257">
      <c r="A4" s="14"/>
      <c r="B4" s="46"/>
      <c r="C4" s="13" t="s">
        <v>200</v>
      </c>
      <c r="D4" s="11"/>
      <c r="E4" s="14"/>
      <c r="F4" s="14"/>
      <c r="G4" s="14"/>
      <c r="H4" s="14"/>
      <c r="I4" s="20">
        <f>SUM(I5:I16)</f>
        <v>182.987</v>
      </c>
      <c r="J4" s="49"/>
      <c r="K4" s="50"/>
      <c r="L4" s="50"/>
      <c r="M4" s="47">
        <f>SUM(M5:M16)</f>
        <v>1174166.58333333</v>
      </c>
      <c r="N4" s="48"/>
    </row>
    <row r="5" s="2" customFormat="1" ht="28" customHeight="1" spans="1:257">
      <c r="A5" s="51">
        <v>1</v>
      </c>
      <c r="B5" s="52" t="s">
        <v>201</v>
      </c>
      <c r="C5" s="53" t="s">
        <v>202</v>
      </c>
      <c r="D5" s="53" t="s">
        <v>203</v>
      </c>
      <c r="E5" s="54">
        <v>62.988</v>
      </c>
      <c r="F5" s="54">
        <v>69.405</v>
      </c>
      <c r="G5" s="55" t="s">
        <v>27</v>
      </c>
      <c r="H5" s="55" t="s">
        <v>22</v>
      </c>
      <c r="I5" s="56">
        <f t="shared" ref="I5:I16" si="0">F5-E5</f>
        <v>6.417</v>
      </c>
      <c r="J5" s="57" t="s">
        <v>23</v>
      </c>
      <c r="K5" s="58">
        <f>7000</f>
        <v>7000</v>
      </c>
      <c r="L5" s="59">
        <v>11</v>
      </c>
      <c r="M5" s="60">
        <f t="shared" ref="M5:M16" si="1">+I5*K5*(1/12*L5)</f>
        <v>41175.75</v>
      </c>
      <c r="N5" s="53"/>
    </row>
    <row r="6" s="40" customFormat="1" ht="28" customHeight="1" spans="1:257">
      <c r="A6" s="51">
        <v>2</v>
      </c>
      <c r="B6" s="52" t="s">
        <v>201</v>
      </c>
      <c r="C6" s="53" t="s">
        <v>204</v>
      </c>
      <c r="D6" s="61" t="s">
        <v>205</v>
      </c>
      <c r="E6" s="62">
        <v>69.405</v>
      </c>
      <c r="F6" s="62">
        <v>83.708</v>
      </c>
      <c r="G6" s="55" t="s">
        <v>27</v>
      </c>
      <c r="H6" s="55" t="s">
        <v>22</v>
      </c>
      <c r="I6" s="63">
        <v>14.303</v>
      </c>
      <c r="J6" s="57" t="s">
        <v>23</v>
      </c>
      <c r="K6" s="64">
        <f t="shared" ref="K6:K16" si="2">+K5</f>
        <v>7000</v>
      </c>
      <c r="L6" s="59">
        <f t="shared" ref="L6:L16" si="3">+L5</f>
        <v>11</v>
      </c>
      <c r="M6" s="60">
        <f t="shared" si="1"/>
        <v>91777.5833333333</v>
      </c>
      <c r="N6" s="61"/>
      <c r="O6" s="65"/>
      <c r="P6" s="65">
        <v>100121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6"/>
      <c r="IR6" s="65"/>
      <c r="IS6" s="65"/>
      <c r="IT6" s="65"/>
      <c r="IU6" s="65"/>
      <c r="IV6" s="65"/>
      <c r="IW6" s="65"/>
    </row>
    <row r="7" s="40" customFormat="1" ht="28" customHeight="1" spans="1:257">
      <c r="A7" s="51">
        <v>3</v>
      </c>
      <c r="B7" s="67" t="s">
        <v>201</v>
      </c>
      <c r="C7" s="61" t="s">
        <v>202</v>
      </c>
      <c r="D7" s="61" t="s">
        <v>206</v>
      </c>
      <c r="E7" s="62">
        <v>83.708</v>
      </c>
      <c r="F7" s="62">
        <v>115.693</v>
      </c>
      <c r="G7" s="68" t="s">
        <v>21</v>
      </c>
      <c r="H7" s="55" t="s">
        <v>28</v>
      </c>
      <c r="I7" s="63">
        <f t="shared" si="0"/>
        <v>31.985</v>
      </c>
      <c r="J7" s="69" t="s">
        <v>23</v>
      </c>
      <c r="K7" s="64">
        <f t="shared" si="2"/>
        <v>7000</v>
      </c>
      <c r="L7" s="59">
        <f t="shared" si="3"/>
        <v>11</v>
      </c>
      <c r="M7" s="60">
        <f t="shared" si="1"/>
        <v>205237.083333333</v>
      </c>
      <c r="N7" s="61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6"/>
      <c r="IR7" s="65"/>
      <c r="IS7" s="65"/>
      <c r="IT7" s="65"/>
      <c r="IU7" s="65"/>
      <c r="IV7" s="65"/>
      <c r="IW7" s="65"/>
    </row>
    <row r="8" s="40" customFormat="1" ht="28" customHeight="1" spans="1:257">
      <c r="A8" s="51">
        <v>4</v>
      </c>
      <c r="B8" s="67" t="s">
        <v>207</v>
      </c>
      <c r="C8" s="61" t="s">
        <v>208</v>
      </c>
      <c r="D8" s="61" t="s">
        <v>209</v>
      </c>
      <c r="E8" s="55">
        <v>84.411</v>
      </c>
      <c r="F8" s="55">
        <v>88.236</v>
      </c>
      <c r="G8" s="55" t="s">
        <v>21</v>
      </c>
      <c r="H8" s="55" t="s">
        <v>28</v>
      </c>
      <c r="I8" s="63">
        <f t="shared" si="0"/>
        <v>3.825</v>
      </c>
      <c r="J8" s="69" t="s">
        <v>23</v>
      </c>
      <c r="K8" s="64">
        <f t="shared" si="2"/>
        <v>7000</v>
      </c>
      <c r="L8" s="59">
        <f t="shared" si="3"/>
        <v>11</v>
      </c>
      <c r="M8" s="60">
        <f t="shared" si="1"/>
        <v>24543.75</v>
      </c>
      <c r="N8" s="61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6"/>
      <c r="IR8" s="65"/>
      <c r="IS8" s="65"/>
      <c r="IT8" s="65"/>
      <c r="IU8" s="65"/>
      <c r="IV8" s="65"/>
      <c r="IW8" s="65"/>
    </row>
    <row r="9" s="2" customFormat="1" ht="28" customHeight="1" spans="1:257">
      <c r="A9" s="51">
        <v>5</v>
      </c>
      <c r="B9" s="52" t="s">
        <v>207</v>
      </c>
      <c r="C9" s="53" t="s">
        <v>208</v>
      </c>
      <c r="D9" s="53" t="s">
        <v>210</v>
      </c>
      <c r="E9" s="54">
        <v>117.11</v>
      </c>
      <c r="F9" s="54">
        <v>138.027</v>
      </c>
      <c r="G9" s="55" t="s">
        <v>27</v>
      </c>
      <c r="H9" s="55" t="s">
        <v>22</v>
      </c>
      <c r="I9" s="56">
        <f t="shared" si="0"/>
        <v>20.917</v>
      </c>
      <c r="J9" s="57" t="s">
        <v>23</v>
      </c>
      <c r="K9" s="64">
        <f t="shared" si="2"/>
        <v>7000</v>
      </c>
      <c r="L9" s="59">
        <f t="shared" si="3"/>
        <v>11</v>
      </c>
      <c r="M9" s="60">
        <f t="shared" si="1"/>
        <v>134217.416666667</v>
      </c>
      <c r="N9" s="53"/>
    </row>
    <row r="10" s="2" customFormat="1" ht="28" customHeight="1" spans="1:257">
      <c r="A10" s="51">
        <v>6</v>
      </c>
      <c r="B10" s="52" t="s">
        <v>211</v>
      </c>
      <c r="C10" s="53" t="s">
        <v>212</v>
      </c>
      <c r="D10" s="53" t="s">
        <v>213</v>
      </c>
      <c r="E10" s="54">
        <v>69.306</v>
      </c>
      <c r="F10" s="56">
        <v>70.9</v>
      </c>
      <c r="G10" s="55" t="s">
        <v>27</v>
      </c>
      <c r="H10" s="55" t="s">
        <v>22</v>
      </c>
      <c r="I10" s="56">
        <f t="shared" si="0"/>
        <v>1.59400000000001</v>
      </c>
      <c r="J10" s="57" t="s">
        <v>23</v>
      </c>
      <c r="K10" s="64">
        <f t="shared" si="2"/>
        <v>7000</v>
      </c>
      <c r="L10" s="59">
        <f t="shared" si="3"/>
        <v>11</v>
      </c>
      <c r="M10" s="60">
        <f t="shared" si="1"/>
        <v>10228.1666666667</v>
      </c>
      <c r="N10" s="53"/>
    </row>
    <row r="11" s="2" customFormat="1" ht="28" customHeight="1" spans="1:257">
      <c r="A11" s="51">
        <v>7</v>
      </c>
      <c r="B11" s="52" t="s">
        <v>214</v>
      </c>
      <c r="C11" s="53" t="s">
        <v>215</v>
      </c>
      <c r="D11" s="53" t="s">
        <v>216</v>
      </c>
      <c r="E11" s="54">
        <v>0</v>
      </c>
      <c r="F11" s="54">
        <v>6.496</v>
      </c>
      <c r="G11" s="55" t="s">
        <v>27</v>
      </c>
      <c r="H11" s="55" t="s">
        <v>22</v>
      </c>
      <c r="I11" s="56">
        <f t="shared" si="0"/>
        <v>6.496</v>
      </c>
      <c r="J11" s="57" t="s">
        <v>23</v>
      </c>
      <c r="K11" s="64">
        <f t="shared" si="2"/>
        <v>7000</v>
      </c>
      <c r="L11" s="59">
        <f t="shared" si="3"/>
        <v>11</v>
      </c>
      <c r="M11" s="60">
        <f t="shared" si="1"/>
        <v>41682.6666666667</v>
      </c>
      <c r="N11" s="53"/>
    </row>
    <row r="12" s="2" customFormat="1" ht="28" customHeight="1" spans="1:257">
      <c r="A12" s="51">
        <v>8</v>
      </c>
      <c r="B12" s="52" t="s">
        <v>217</v>
      </c>
      <c r="C12" s="53" t="s">
        <v>218</v>
      </c>
      <c r="D12" s="53" t="s">
        <v>219</v>
      </c>
      <c r="E12" s="54">
        <v>0</v>
      </c>
      <c r="F12" s="54">
        <v>23.511</v>
      </c>
      <c r="G12" s="55" t="s">
        <v>27</v>
      </c>
      <c r="H12" s="55" t="s">
        <v>22</v>
      </c>
      <c r="I12" s="56">
        <f t="shared" si="0"/>
        <v>23.511</v>
      </c>
      <c r="J12" s="57" t="s">
        <v>23</v>
      </c>
      <c r="K12" s="64">
        <f t="shared" si="2"/>
        <v>7000</v>
      </c>
      <c r="L12" s="59">
        <f t="shared" si="3"/>
        <v>11</v>
      </c>
      <c r="M12" s="60">
        <f t="shared" si="1"/>
        <v>150862.25</v>
      </c>
      <c r="N12" s="53"/>
    </row>
    <row r="13" s="2" customFormat="1" ht="28" customHeight="1" spans="1:257">
      <c r="A13" s="51">
        <v>9</v>
      </c>
      <c r="B13" s="52" t="s">
        <v>217</v>
      </c>
      <c r="C13" s="53" t="s">
        <v>218</v>
      </c>
      <c r="D13" s="53" t="s">
        <v>220</v>
      </c>
      <c r="E13" s="54">
        <v>23.511</v>
      </c>
      <c r="F13" s="54">
        <v>48.333</v>
      </c>
      <c r="G13" s="55" t="s">
        <v>21</v>
      </c>
      <c r="H13" s="55" t="s">
        <v>28</v>
      </c>
      <c r="I13" s="56">
        <f t="shared" si="0"/>
        <v>24.822</v>
      </c>
      <c r="J13" s="57" t="s">
        <v>23</v>
      </c>
      <c r="K13" s="64">
        <f t="shared" si="2"/>
        <v>7000</v>
      </c>
      <c r="L13" s="59">
        <f t="shared" si="3"/>
        <v>11</v>
      </c>
      <c r="M13" s="60">
        <f t="shared" si="1"/>
        <v>159274.5</v>
      </c>
      <c r="N13" s="53"/>
    </row>
    <row r="14" s="2" customFormat="1" ht="28" customHeight="1" spans="1:257">
      <c r="A14" s="51">
        <v>10</v>
      </c>
      <c r="B14" s="52" t="s">
        <v>217</v>
      </c>
      <c r="C14" s="53" t="s">
        <v>218</v>
      </c>
      <c r="D14" s="53" t="s">
        <v>221</v>
      </c>
      <c r="E14" s="54">
        <v>48.333</v>
      </c>
      <c r="F14" s="54">
        <v>78.182</v>
      </c>
      <c r="G14" s="55" t="s">
        <v>21</v>
      </c>
      <c r="H14" s="55" t="s">
        <v>28</v>
      </c>
      <c r="I14" s="56">
        <f t="shared" si="0"/>
        <v>29.849</v>
      </c>
      <c r="J14" s="57" t="s">
        <v>23</v>
      </c>
      <c r="K14" s="64">
        <f t="shared" si="2"/>
        <v>7000</v>
      </c>
      <c r="L14" s="59">
        <f t="shared" si="3"/>
        <v>11</v>
      </c>
      <c r="M14" s="60">
        <f t="shared" si="1"/>
        <v>191531.083333333</v>
      </c>
      <c r="N14" s="53"/>
    </row>
    <row r="15" s="2" customFormat="1" ht="28" customHeight="1" spans="1:257">
      <c r="A15" s="51">
        <v>11</v>
      </c>
      <c r="B15" s="52" t="s">
        <v>217</v>
      </c>
      <c r="C15" s="53" t="s">
        <v>218</v>
      </c>
      <c r="D15" s="53" t="s">
        <v>221</v>
      </c>
      <c r="E15" s="54">
        <v>78.182</v>
      </c>
      <c r="F15" s="54">
        <v>91.509</v>
      </c>
      <c r="G15" s="55" t="s">
        <v>21</v>
      </c>
      <c r="H15" s="55" t="s">
        <v>28</v>
      </c>
      <c r="I15" s="56">
        <f t="shared" si="0"/>
        <v>13.327</v>
      </c>
      <c r="J15" s="57" t="s">
        <v>23</v>
      </c>
      <c r="K15" s="64">
        <f t="shared" si="2"/>
        <v>7000</v>
      </c>
      <c r="L15" s="59">
        <f t="shared" si="3"/>
        <v>11</v>
      </c>
      <c r="M15" s="60">
        <f t="shared" si="1"/>
        <v>85514.9166666667</v>
      </c>
      <c r="N15" s="53"/>
    </row>
    <row r="16" s="2" customFormat="1" ht="28" customHeight="1" spans="1:257">
      <c r="A16" s="51">
        <v>12</v>
      </c>
      <c r="B16" s="52" t="s">
        <v>222</v>
      </c>
      <c r="C16" s="53" t="s">
        <v>223</v>
      </c>
      <c r="D16" s="53" t="s">
        <v>224</v>
      </c>
      <c r="E16" s="54">
        <v>7.423</v>
      </c>
      <c r="F16" s="54">
        <v>13.364</v>
      </c>
      <c r="G16" s="55" t="s">
        <v>27</v>
      </c>
      <c r="H16" s="55" t="s">
        <v>22</v>
      </c>
      <c r="I16" s="56">
        <f t="shared" si="0"/>
        <v>5.941</v>
      </c>
      <c r="J16" s="57" t="s">
        <v>23</v>
      </c>
      <c r="K16" s="64">
        <f t="shared" si="2"/>
        <v>7000</v>
      </c>
      <c r="L16" s="59">
        <f t="shared" si="3"/>
        <v>11</v>
      </c>
      <c r="M16" s="60">
        <f t="shared" si="1"/>
        <v>38121.4166666667</v>
      </c>
      <c r="N16" s="53"/>
    </row>
    <row r="17" s="4" customFormat="1" ht="28" customHeight="1" spans="1:257">
      <c r="A17" s="70"/>
      <c r="B17" s="46"/>
      <c r="C17" s="13" t="s">
        <v>225</v>
      </c>
      <c r="D17" s="11"/>
      <c r="E17" s="14"/>
      <c r="F17" s="14"/>
      <c r="G17" s="14"/>
      <c r="H17" s="14"/>
      <c r="I17" s="20">
        <f>SUM(I18:I27)</f>
        <v>126.625</v>
      </c>
      <c r="J17" s="14"/>
      <c r="K17" s="14"/>
      <c r="L17" s="71"/>
      <c r="M17" s="47">
        <f>SUM(M18:M27)</f>
        <v>376958.404166667</v>
      </c>
      <c r="N17" s="11"/>
    </row>
    <row r="18" s="2" customFormat="1" ht="28" customHeight="1" spans="1:257">
      <c r="A18" s="51">
        <v>1</v>
      </c>
      <c r="B18" s="52" t="s">
        <v>201</v>
      </c>
      <c r="C18" s="53" t="s">
        <v>202</v>
      </c>
      <c r="D18" s="53" t="s">
        <v>203</v>
      </c>
      <c r="E18" s="54">
        <v>46.406</v>
      </c>
      <c r="F18" s="54">
        <v>62.988</v>
      </c>
      <c r="G18" s="55" t="s">
        <v>21</v>
      </c>
      <c r="H18" s="55" t="s">
        <v>28</v>
      </c>
      <c r="I18" s="56">
        <f t="shared" ref="I18:I27" si="4">F18-E18</f>
        <v>16.582</v>
      </c>
      <c r="J18" s="57" t="s">
        <v>69</v>
      </c>
      <c r="K18" s="58">
        <v>3247.6</v>
      </c>
      <c r="L18" s="59">
        <v>11</v>
      </c>
      <c r="M18" s="60">
        <f t="shared" ref="M18:M27" si="5">+I18*K18*(1/12*L18)</f>
        <v>49364.0612666667</v>
      </c>
      <c r="N18" s="53"/>
    </row>
    <row r="19" s="2" customFormat="1" ht="28" customHeight="1" spans="1:257">
      <c r="A19" s="51">
        <v>2</v>
      </c>
      <c r="B19" s="52" t="s">
        <v>207</v>
      </c>
      <c r="C19" s="53" t="s">
        <v>226</v>
      </c>
      <c r="D19" s="53" t="s">
        <v>227</v>
      </c>
      <c r="E19" s="54">
        <v>155.059</v>
      </c>
      <c r="F19" s="54">
        <v>164.398</v>
      </c>
      <c r="G19" s="55" t="s">
        <v>21</v>
      </c>
      <c r="H19" s="55" t="s">
        <v>28</v>
      </c>
      <c r="I19" s="56">
        <f t="shared" si="4"/>
        <v>9.339</v>
      </c>
      <c r="J19" s="57" t="s">
        <v>69</v>
      </c>
      <c r="K19" s="64">
        <f t="shared" ref="K19:K27" si="6">+K18</f>
        <v>3247.6</v>
      </c>
      <c r="L19" s="59">
        <f t="shared" ref="L19:L27" si="7">+L18</f>
        <v>11</v>
      </c>
      <c r="M19" s="60">
        <f t="shared" si="5"/>
        <v>27801.8917</v>
      </c>
      <c r="N19" s="53"/>
    </row>
    <row r="20" s="2" customFormat="1" ht="28" customHeight="1" spans="1:257">
      <c r="A20" s="51">
        <v>3</v>
      </c>
      <c r="B20" s="52" t="s">
        <v>228</v>
      </c>
      <c r="C20" s="53" t="s">
        <v>229</v>
      </c>
      <c r="D20" s="53" t="s">
        <v>230</v>
      </c>
      <c r="E20" s="54">
        <v>0</v>
      </c>
      <c r="F20" s="54">
        <v>15.644</v>
      </c>
      <c r="G20" s="55" t="s">
        <v>21</v>
      </c>
      <c r="H20" s="55" t="s">
        <v>28</v>
      </c>
      <c r="I20" s="56">
        <f t="shared" si="4"/>
        <v>15.644</v>
      </c>
      <c r="J20" s="57" t="s">
        <v>69</v>
      </c>
      <c r="K20" s="64">
        <f t="shared" si="6"/>
        <v>3247.6</v>
      </c>
      <c r="L20" s="59">
        <f t="shared" si="7"/>
        <v>11</v>
      </c>
      <c r="M20" s="60">
        <f t="shared" si="5"/>
        <v>46571.6665333333</v>
      </c>
      <c r="N20" s="53"/>
    </row>
    <row r="21" s="2" customFormat="1" ht="28" customHeight="1" spans="1:257">
      <c r="A21" s="51">
        <v>4</v>
      </c>
      <c r="B21" s="52" t="s">
        <v>228</v>
      </c>
      <c r="C21" s="53" t="s">
        <v>229</v>
      </c>
      <c r="D21" s="53" t="s">
        <v>231</v>
      </c>
      <c r="E21" s="54">
        <v>17.99</v>
      </c>
      <c r="F21" s="54">
        <v>39.563</v>
      </c>
      <c r="G21" s="55" t="s">
        <v>21</v>
      </c>
      <c r="H21" s="55" t="s">
        <v>28</v>
      </c>
      <c r="I21" s="56">
        <f t="shared" si="4"/>
        <v>21.573</v>
      </c>
      <c r="J21" s="57" t="s">
        <v>69</v>
      </c>
      <c r="K21" s="64">
        <f t="shared" si="6"/>
        <v>3247.6</v>
      </c>
      <c r="L21" s="59">
        <f t="shared" si="7"/>
        <v>11</v>
      </c>
      <c r="M21" s="60">
        <f t="shared" si="5"/>
        <v>64222.1019</v>
      </c>
      <c r="N21" s="53"/>
    </row>
    <row r="22" s="2" customFormat="1" ht="28" customHeight="1" spans="1:257">
      <c r="A22" s="51">
        <v>5</v>
      </c>
      <c r="B22" s="52" t="s">
        <v>211</v>
      </c>
      <c r="C22" s="53" t="s">
        <v>212</v>
      </c>
      <c r="D22" s="53" t="s">
        <v>232</v>
      </c>
      <c r="E22" s="54">
        <v>23.651</v>
      </c>
      <c r="F22" s="54">
        <v>48.272</v>
      </c>
      <c r="G22" s="55" t="s">
        <v>21</v>
      </c>
      <c r="H22" s="55" t="s">
        <v>28</v>
      </c>
      <c r="I22" s="56">
        <f t="shared" si="4"/>
        <v>24.621</v>
      </c>
      <c r="J22" s="57" t="s">
        <v>69</v>
      </c>
      <c r="K22" s="64">
        <f t="shared" si="6"/>
        <v>3247.6</v>
      </c>
      <c r="L22" s="59">
        <f t="shared" si="7"/>
        <v>11</v>
      </c>
      <c r="M22" s="60">
        <f t="shared" si="5"/>
        <v>73295.8963</v>
      </c>
      <c r="N22" s="53"/>
    </row>
    <row r="23" s="1" customFormat="1" ht="28" customHeight="1" spans="1:257">
      <c r="A23" s="51">
        <v>6</v>
      </c>
      <c r="B23" s="72" t="s">
        <v>211</v>
      </c>
      <c r="C23" s="53" t="s">
        <v>212</v>
      </c>
      <c r="D23" s="73" t="s">
        <v>233</v>
      </c>
      <c r="E23" s="54">
        <v>48.272</v>
      </c>
      <c r="F23" s="54">
        <v>60.338</v>
      </c>
      <c r="G23" s="54" t="s">
        <v>21</v>
      </c>
      <c r="H23" s="54" t="s">
        <v>28</v>
      </c>
      <c r="I23" s="56">
        <f t="shared" si="4"/>
        <v>12.066</v>
      </c>
      <c r="J23" s="57" t="s">
        <v>69</v>
      </c>
      <c r="K23" s="64">
        <f t="shared" si="6"/>
        <v>3247.6</v>
      </c>
      <c r="L23" s="59">
        <f t="shared" si="7"/>
        <v>11</v>
      </c>
      <c r="M23" s="60">
        <f t="shared" si="5"/>
        <v>35920.0798</v>
      </c>
      <c r="N23" s="74"/>
      <c r="IQ23" s="10"/>
    </row>
    <row r="24" s="2" customFormat="1" ht="28" customHeight="1" spans="1:257">
      <c r="A24" s="51">
        <v>7</v>
      </c>
      <c r="B24" s="52" t="s">
        <v>211</v>
      </c>
      <c r="C24" s="53" t="s">
        <v>212</v>
      </c>
      <c r="D24" s="53" t="s">
        <v>213</v>
      </c>
      <c r="E24" s="54">
        <v>66.983</v>
      </c>
      <c r="F24" s="54">
        <v>69.306</v>
      </c>
      <c r="G24" s="55" t="s">
        <v>21</v>
      </c>
      <c r="H24" s="55" t="s">
        <v>28</v>
      </c>
      <c r="I24" s="56">
        <f t="shared" si="4"/>
        <v>2.32299999999999</v>
      </c>
      <c r="J24" s="57" t="s">
        <v>69</v>
      </c>
      <c r="K24" s="64">
        <f t="shared" si="6"/>
        <v>3247.6</v>
      </c>
      <c r="L24" s="59">
        <f t="shared" si="7"/>
        <v>11</v>
      </c>
      <c r="M24" s="60">
        <f t="shared" si="5"/>
        <v>6915.49356666664</v>
      </c>
      <c r="N24" s="53"/>
    </row>
    <row r="25" s="41" customFormat="1" ht="28" customHeight="1" spans="1:257">
      <c r="A25" s="75">
        <v>8</v>
      </c>
      <c r="B25" s="76" t="s">
        <v>211</v>
      </c>
      <c r="C25" s="61" t="s">
        <v>212</v>
      </c>
      <c r="D25" s="77" t="s">
        <v>234</v>
      </c>
      <c r="E25" s="62">
        <v>78.896</v>
      </c>
      <c r="F25" s="62">
        <v>94.075</v>
      </c>
      <c r="G25" s="62" t="s">
        <v>21</v>
      </c>
      <c r="H25" s="62" t="s">
        <v>28</v>
      </c>
      <c r="I25" s="63">
        <f t="shared" si="4"/>
        <v>15.179</v>
      </c>
      <c r="J25" s="69" t="s">
        <v>69</v>
      </c>
      <c r="K25" s="64">
        <f t="shared" si="6"/>
        <v>3247.6</v>
      </c>
      <c r="L25" s="59">
        <f t="shared" si="7"/>
        <v>11</v>
      </c>
      <c r="M25" s="60">
        <f t="shared" si="5"/>
        <v>45187.3770333333</v>
      </c>
      <c r="N25" s="78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6"/>
      <c r="IR25" s="65"/>
      <c r="IS25" s="65"/>
      <c r="IT25" s="65"/>
      <c r="IU25" s="65"/>
      <c r="IV25" s="65"/>
      <c r="IW25" s="65"/>
    </row>
    <row r="26" s="41" customFormat="1" ht="28" customHeight="1" spans="1:257">
      <c r="A26" s="75">
        <v>9</v>
      </c>
      <c r="B26" s="67" t="s">
        <v>214</v>
      </c>
      <c r="C26" s="61" t="s">
        <v>215</v>
      </c>
      <c r="D26" s="61" t="s">
        <v>216</v>
      </c>
      <c r="E26" s="79">
        <v>6.496</v>
      </c>
      <c r="F26" s="79">
        <v>9.793</v>
      </c>
      <c r="G26" s="62" t="s">
        <v>21</v>
      </c>
      <c r="H26" s="62" t="s">
        <v>28</v>
      </c>
      <c r="I26" s="63">
        <f t="shared" si="4"/>
        <v>3.297</v>
      </c>
      <c r="J26" s="69" t="s">
        <v>69</v>
      </c>
      <c r="K26" s="64">
        <f t="shared" si="6"/>
        <v>3247.6</v>
      </c>
      <c r="L26" s="59">
        <f t="shared" si="7"/>
        <v>11</v>
      </c>
      <c r="M26" s="60">
        <f t="shared" si="5"/>
        <v>9815.0591</v>
      </c>
      <c r="N26" s="77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  <c r="IN26" s="65"/>
      <c r="IO26" s="65"/>
      <c r="IP26" s="65"/>
      <c r="IQ26" s="66"/>
      <c r="IR26" s="65"/>
      <c r="IS26" s="65"/>
      <c r="IT26" s="65"/>
      <c r="IU26" s="65"/>
      <c r="IV26" s="65"/>
      <c r="IW26" s="65"/>
    </row>
    <row r="27" s="41" customFormat="1" ht="28" customHeight="1" spans="1:257">
      <c r="A27" s="75">
        <v>10</v>
      </c>
      <c r="B27" s="67" t="s">
        <v>222</v>
      </c>
      <c r="C27" s="61" t="s">
        <v>223</v>
      </c>
      <c r="D27" s="77" t="s">
        <v>97</v>
      </c>
      <c r="E27" s="62">
        <v>13.52</v>
      </c>
      <c r="F27" s="62">
        <v>19.521</v>
      </c>
      <c r="G27" s="62" t="s">
        <v>21</v>
      </c>
      <c r="H27" s="62" t="s">
        <v>28</v>
      </c>
      <c r="I27" s="63">
        <f t="shared" si="4"/>
        <v>6.001</v>
      </c>
      <c r="J27" s="69" t="s">
        <v>69</v>
      </c>
      <c r="K27" s="64">
        <f t="shared" si="6"/>
        <v>3247.6</v>
      </c>
      <c r="L27" s="59">
        <f t="shared" si="7"/>
        <v>11</v>
      </c>
      <c r="M27" s="60">
        <f t="shared" si="5"/>
        <v>17864.7769666667</v>
      </c>
      <c r="N27" s="77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6"/>
      <c r="IR27" s="65"/>
      <c r="IS27" s="65"/>
      <c r="IT27" s="65"/>
      <c r="IU27" s="65"/>
      <c r="IV27" s="65"/>
      <c r="IW27" s="65"/>
    </row>
  </sheetData>
  <mergeCells count="1">
    <mergeCell ref="A1:N1"/>
  </mergeCells>
  <printOptions horizontalCentered="1"/>
  <pageMargins left="0.590277777777778" right="0.590277777777778" top="1" bottom="0.802777777777778" header="0.5" footer="0.5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9"/>
  <sheetViews>
    <sheetView tabSelected="1" view="pageBreakPreview" zoomScale="130" zoomScaleNormal="115" workbookViewId="0">
      <selection activeCell="O9" sqref="O9"/>
    </sheetView>
  </sheetViews>
  <sheetFormatPr defaultColWidth="9" defaultRowHeight="13.5"/>
  <cols>
    <col min="1" max="1" width="6.40833333333333" customWidth="1"/>
    <col min="2" max="3" width="8.25833333333333" customWidth="1"/>
    <col min="9" max="9" width="12.4916666666667" customWidth="1"/>
    <col min="10" max="10" width="9.03333333333333" customWidth="1"/>
    <col min="11" max="11" width="9.70833333333333" customWidth="1"/>
    <col min="13" max="13" width="14.8083333333333" customWidth="1"/>
    <col min="14" max="14" width="9.24166666666667" customWidth="1"/>
    <col min="15" max="15" width="18.9166666666667" customWidth="1"/>
  </cols>
  <sheetData>
    <row r="1" s="1" customFormat="1" ht="34" customHeight="1" spans="1:251">
      <c r="A1" s="6" t="s">
        <v>235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8"/>
      <c r="N1" s="9"/>
      <c r="IQ1" s="10"/>
    </row>
    <row r="2" s="2" customFormat="1" ht="38" customHeight="1" spans="1:251">
      <c r="A2" s="11" t="s">
        <v>190</v>
      </c>
      <c r="B2" s="12" t="s">
        <v>191</v>
      </c>
      <c r="C2" s="13" t="s">
        <v>192</v>
      </c>
      <c r="D2" s="11" t="s">
        <v>193</v>
      </c>
      <c r="E2" s="14" t="s">
        <v>194</v>
      </c>
      <c r="F2" s="14" t="s">
        <v>195</v>
      </c>
      <c r="G2" s="15" t="s">
        <v>7</v>
      </c>
      <c r="H2" s="15" t="s">
        <v>196</v>
      </c>
      <c r="I2" s="16" t="s">
        <v>236</v>
      </c>
      <c r="J2" s="15" t="s">
        <v>10</v>
      </c>
      <c r="K2" s="15" t="s">
        <v>237</v>
      </c>
      <c r="L2" s="15" t="s">
        <v>238</v>
      </c>
      <c r="M2" s="17" t="s">
        <v>13</v>
      </c>
      <c r="N2" s="11" t="s">
        <v>14</v>
      </c>
      <c r="O2" s="18"/>
    </row>
    <row r="3" s="3" customFormat="1" ht="43" customHeight="1" spans="1:251">
      <c r="A3" s="11" t="s">
        <v>16</v>
      </c>
      <c r="B3" s="13" t="s">
        <v>239</v>
      </c>
      <c r="C3" s="19"/>
      <c r="D3" s="11"/>
      <c r="E3" s="14"/>
      <c r="F3" s="14"/>
      <c r="G3" s="14"/>
      <c r="H3" s="14"/>
      <c r="I3" s="20">
        <v>1119.603</v>
      </c>
      <c r="J3" s="14"/>
      <c r="K3" s="14"/>
      <c r="L3" s="21"/>
      <c r="M3" s="22">
        <f>+M4+M7</f>
        <v>4499997.5108</v>
      </c>
      <c r="N3" s="23"/>
      <c r="O3" s="24"/>
    </row>
    <row r="4" s="4" customFormat="1" ht="43" customHeight="1" spans="1:251">
      <c r="A4" s="11">
        <v>1</v>
      </c>
      <c r="B4" s="11" t="s">
        <v>240</v>
      </c>
      <c r="C4" s="11"/>
      <c r="D4" s="11"/>
      <c r="E4" s="14"/>
      <c r="F4" s="14"/>
      <c r="G4" s="14"/>
      <c r="H4" s="14"/>
      <c r="I4" s="20">
        <v>309.612</v>
      </c>
      <c r="J4" s="14"/>
      <c r="K4" s="14"/>
      <c r="L4" s="21"/>
      <c r="M4" s="22">
        <f>+M5+M6</f>
        <v>1551124.9875</v>
      </c>
      <c r="N4" s="23"/>
      <c r="O4" s="24"/>
      <c r="Q4" s="25"/>
    </row>
    <row r="5" s="4" customFormat="1" ht="43" customHeight="1" spans="1:251">
      <c r="A5" s="11">
        <v>1.1</v>
      </c>
      <c r="B5" s="11" t="s">
        <v>200</v>
      </c>
      <c r="C5" s="11"/>
      <c r="D5" s="11"/>
      <c r="E5" s="14"/>
      <c r="F5" s="14"/>
      <c r="G5" s="14"/>
      <c r="H5" s="14"/>
      <c r="I5" s="20">
        <v>182.987</v>
      </c>
      <c r="J5" s="26"/>
      <c r="K5" s="22">
        <f>7000</f>
        <v>7000</v>
      </c>
      <c r="L5" s="21">
        <v>11</v>
      </c>
      <c r="M5" s="22">
        <f>+I5*K5*(1/12*L5)</f>
        <v>1174166.58333333</v>
      </c>
      <c r="N5" s="23"/>
      <c r="O5" s="27"/>
    </row>
    <row r="6" s="4" customFormat="1" ht="43" customHeight="1" spans="1:251">
      <c r="A6" s="11">
        <v>1.2</v>
      </c>
      <c r="B6" s="11" t="s">
        <v>225</v>
      </c>
      <c r="C6" s="11"/>
      <c r="D6" s="11"/>
      <c r="E6" s="14"/>
      <c r="F6" s="14"/>
      <c r="G6" s="14"/>
      <c r="H6" s="14"/>
      <c r="I6" s="20">
        <v>126.625</v>
      </c>
      <c r="J6" s="14"/>
      <c r="K6" s="28">
        <v>3247.6</v>
      </c>
      <c r="L6" s="21">
        <f>+L5</f>
        <v>11</v>
      </c>
      <c r="M6" s="22">
        <f>+I6*K6*(1/12*L6)</f>
        <v>376958.404166667</v>
      </c>
      <c r="N6" s="11"/>
      <c r="O6" s="27"/>
    </row>
    <row r="7" s="5" customFormat="1" ht="43" customHeight="1" spans="1:251">
      <c r="A7" s="11">
        <v>2</v>
      </c>
      <c r="B7" s="11" t="s">
        <v>241</v>
      </c>
      <c r="C7" s="11"/>
      <c r="D7" s="11"/>
      <c r="E7" s="29"/>
      <c r="F7" s="29"/>
      <c r="G7" s="29"/>
      <c r="H7" s="29"/>
      <c r="I7" s="30">
        <v>809.991</v>
      </c>
      <c r="J7" s="11"/>
      <c r="K7" s="22"/>
      <c r="L7" s="21"/>
      <c r="M7" s="22">
        <f>+M8+M9</f>
        <v>2948872.5233</v>
      </c>
      <c r="N7" s="11"/>
      <c r="O7" s="24"/>
    </row>
    <row r="8" s="5" customFormat="1" ht="43" customHeight="1" spans="1:251">
      <c r="A8" s="11">
        <v>2.1</v>
      </c>
      <c r="B8" s="13" t="s">
        <v>17</v>
      </c>
      <c r="C8" s="19"/>
      <c r="D8" s="31"/>
      <c r="E8" s="31"/>
      <c r="F8" s="31"/>
      <c r="G8" s="31"/>
      <c r="H8" s="32"/>
      <c r="I8" s="30">
        <v>156.28</v>
      </c>
      <c r="J8" s="30"/>
      <c r="K8" s="22">
        <f>+K5</f>
        <v>7000</v>
      </c>
      <c r="L8" s="21">
        <f>+L6</f>
        <v>11</v>
      </c>
      <c r="M8" s="22">
        <f>+I8*K8*(1/12*L8)</f>
        <v>1002796.66666667</v>
      </c>
      <c r="N8" s="11"/>
      <c r="O8" s="33"/>
    </row>
    <row r="9" s="5" customFormat="1" ht="43" customHeight="1" spans="1:251">
      <c r="A9" s="11">
        <v>2.2</v>
      </c>
      <c r="B9" s="34" t="s">
        <v>66</v>
      </c>
      <c r="C9" s="35"/>
      <c r="D9" s="36"/>
      <c r="E9" s="36"/>
      <c r="F9" s="36"/>
      <c r="G9" s="36"/>
      <c r="H9" s="36"/>
      <c r="I9" s="37">
        <v>653.711</v>
      </c>
      <c r="J9" s="36"/>
      <c r="K9" s="28">
        <f>+K6</f>
        <v>3247.6</v>
      </c>
      <c r="L9" s="21">
        <f>+L8</f>
        <v>11</v>
      </c>
      <c r="M9" s="22">
        <f>+I9*K9*(1/12*L9)</f>
        <v>1946075.85663333</v>
      </c>
      <c r="N9" s="36"/>
      <c r="O9" s="33"/>
    </row>
    <row r="15" spans="1:251">
      <c r="J15" s="38"/>
    </row>
    <row r="16" spans="1:251">
      <c r="J16" s="38"/>
    </row>
    <row r="17" spans="10:10">
      <c r="J17" s="38"/>
    </row>
    <row r="18" spans="10:10">
      <c r="J18" s="39"/>
    </row>
    <row r="19" spans="10:10">
      <c r="J19" s="38"/>
    </row>
  </sheetData>
  <mergeCells count="8">
    <mergeCell ref="A1:N1"/>
    <mergeCell ref="B3:C3"/>
    <mergeCell ref="B4:C4"/>
    <mergeCell ref="B5:C5"/>
    <mergeCell ref="B6:C6"/>
    <mergeCell ref="B7:C7"/>
    <mergeCell ref="B8:C8"/>
    <mergeCell ref="B9:C9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新化县2026-2028年农村公路县道养护计划</vt:lpstr>
      <vt:lpstr>新化县2026-2028年农养省道养护计划</vt:lpstr>
      <vt:lpstr>省道县道计划汇总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ZCL</cp:lastModifiedBy>
  <dcterms:created xsi:type="dcterms:W3CDTF">2017-07-21T16:38:00Z</dcterms:created>
  <dcterms:modified xsi:type="dcterms:W3CDTF">2026-08-07T01:27:24Z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B741DD5D75F3415CAF6B4679157C14A8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